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always" codeName="ThisWorkbook" defaultThemeVersion="124226"/>
  <mc:AlternateContent xmlns:mc="http://schemas.openxmlformats.org/markup-compatibility/2006">
    <mc:Choice Requires="x15">
      <x15ac:absPath xmlns:x15ac="http://schemas.microsoft.com/office/spreadsheetml/2010/11/ac" url="Z:\fc\task\"/>
    </mc:Choice>
  </mc:AlternateContent>
  <xr:revisionPtr revIDLastSave="0" documentId="8_{E9F1930E-BFA3-4363-9056-8975CC9505B2}" xr6:coauthVersionLast="47" xr6:coauthVersionMax="47" xr10:uidLastSave="{00000000-0000-0000-0000-000000000000}"/>
  <bookViews>
    <workbookView xWindow="1950" yWindow="1950" windowWidth="14400" windowHeight="8145" tabRatio="742" activeTab="1" xr2:uid="{00000000-000D-0000-FFFF-FFFF00000000}"/>
  </bookViews>
  <sheets>
    <sheet name="FORMATO MR PARAMETRIZADA" sheetId="2" r:id="rId1"/>
    <sheet name="Mapa de Riesgos Fiscales" sheetId="11" r:id="rId2"/>
    <sheet name="Hoja1" sheetId="10" r:id="rId3"/>
    <sheet name=" Valoracion riesgo residual" sheetId="4" r:id="rId4"/>
    <sheet name="Análisis del riesgo inherente" sheetId="3" r:id="rId5"/>
    <sheet name="Riesgo residual" sheetId="5" r:id="rId6"/>
    <sheet name="Criterios ERCA" sheetId="7" r:id="rId7"/>
  </sheets>
  <externalReferences>
    <externalReference r:id="rId8"/>
  </externalReferences>
  <definedNames>
    <definedName name="bienes">Hoja1!$A$1:$A$5</definedName>
    <definedName name="nivel">Hoja1!$B$1:$B$4</definedName>
  </definedNames>
  <calcPr calcId="191028"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1" l="1"/>
  <c r="K35" i="11"/>
  <c r="T34" i="11"/>
  <c r="Q34" i="11"/>
  <c r="K34" i="11"/>
  <c r="T33" i="11"/>
  <c r="Q33" i="11"/>
  <c r="K33" i="11"/>
  <c r="L33" i="11"/>
  <c r="M33" i="11"/>
  <c r="H33" i="11"/>
  <c r="K32" i="11"/>
  <c r="K31" i="11"/>
  <c r="T30" i="11"/>
  <c r="Q30" i="11"/>
  <c r="K30" i="11"/>
  <c r="L30" i="11"/>
  <c r="M30" i="11"/>
  <c r="H30" i="11"/>
  <c r="K29" i="11"/>
  <c r="K28" i="11"/>
  <c r="T27" i="11"/>
  <c r="Q27" i="11"/>
  <c r="K27" i="11"/>
  <c r="L27" i="11"/>
  <c r="M27" i="11"/>
  <c r="H27" i="11"/>
  <c r="K26" i="11"/>
  <c r="K25" i="11"/>
  <c r="T24" i="11"/>
  <c r="Q24" i="11"/>
  <c r="K24" i="11"/>
  <c r="L24" i="11"/>
  <c r="M24" i="11"/>
  <c r="H24" i="11"/>
  <c r="K23" i="11"/>
  <c r="K22" i="11"/>
  <c r="T21" i="11"/>
  <c r="Q21" i="11"/>
  <c r="K21" i="11"/>
  <c r="L21" i="11"/>
  <c r="M21" i="11"/>
  <c r="H21" i="11"/>
  <c r="K20" i="11"/>
  <c r="K19" i="11"/>
  <c r="T18" i="11"/>
  <c r="Q18" i="11"/>
  <c r="K18" i="11"/>
  <c r="L18" i="11"/>
  <c r="M18" i="11"/>
  <c r="H18" i="11"/>
  <c r="K17" i="11"/>
  <c r="K16" i="11"/>
  <c r="T15" i="11"/>
  <c r="Q15" i="11"/>
  <c r="K15" i="11"/>
  <c r="L15" i="11"/>
  <c r="M15" i="11"/>
  <c r="H15" i="11"/>
  <c r="K14" i="11"/>
  <c r="K13" i="11"/>
  <c r="T12" i="11"/>
  <c r="Q12" i="11"/>
  <c r="L12" i="11"/>
  <c r="M12" i="11"/>
  <c r="H12" i="11"/>
  <c r="N18" i="11"/>
  <c r="N30" i="11"/>
  <c r="N12" i="11"/>
  <c r="N24" i="11"/>
  <c r="AB27" i="11"/>
  <c r="AA27" i="11"/>
  <c r="AB12" i="11"/>
  <c r="AA12" i="11"/>
  <c r="N21" i="11"/>
  <c r="AB24" i="11"/>
  <c r="AA24" i="11"/>
  <c r="N33" i="11"/>
  <c r="AB21" i="11"/>
  <c r="AA21" i="11"/>
  <c r="N15" i="11"/>
  <c r="AB18" i="11"/>
  <c r="AA18" i="11"/>
  <c r="N27" i="11"/>
  <c r="AB30" i="11"/>
  <c r="AA30" i="11"/>
  <c r="AB15" i="11"/>
  <c r="AA15" i="11"/>
  <c r="I12" i="11"/>
  <c r="X12" i="11"/>
  <c r="I15" i="11"/>
  <c r="X15" i="11"/>
  <c r="I18" i="11"/>
  <c r="X18" i="11"/>
  <c r="I21" i="11"/>
  <c r="X21" i="11"/>
  <c r="I24" i="11"/>
  <c r="X24" i="11"/>
  <c r="I27" i="11"/>
  <c r="X27" i="11"/>
  <c r="I30" i="11"/>
  <c r="X30" i="11"/>
  <c r="I33" i="11"/>
  <c r="X33" i="11"/>
  <c r="AB33" i="11"/>
  <c r="AA33" i="11"/>
  <c r="AB34" i="11"/>
  <c r="AA34" i="11"/>
  <c r="Z21" i="11"/>
  <c r="Y21" i="11"/>
  <c r="AC21" i="11"/>
  <c r="Z33" i="11"/>
  <c r="X34" i="11"/>
  <c r="Y33" i="11"/>
  <c r="AC33" i="11"/>
  <c r="Z30" i="11"/>
  <c r="Y30" i="11"/>
  <c r="AC30" i="11"/>
  <c r="Z27" i="11"/>
  <c r="Y27" i="11"/>
  <c r="AC27" i="11"/>
  <c r="Z24" i="11"/>
  <c r="Y24" i="11"/>
  <c r="AC24" i="11"/>
  <c r="Z18" i="11"/>
  <c r="Y18" i="11"/>
  <c r="AC18" i="11"/>
  <c r="Z15" i="11"/>
  <c r="Y15" i="11"/>
  <c r="AC15" i="11"/>
  <c r="Z12" i="11"/>
  <c r="Y12" i="11"/>
  <c r="AC12" i="11"/>
  <c r="Z34" i="11"/>
  <c r="Y34" i="11"/>
  <c r="AC34" i="11"/>
  <c r="H37" i="3"/>
  <c r="H38" i="3"/>
  <c r="F15" i="4"/>
  <c r="E15" i="4"/>
  <c r="F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Orozco</author>
  </authors>
  <commentList>
    <comment ref="B10" authorId="0" shapeId="0" xr:uid="{DB586FD8-F1A4-4BE3-AAFA-4620139FE490}">
      <text>
        <r>
          <rPr>
            <b/>
            <sz val="9"/>
            <color indexed="81"/>
            <rFont val="Tahoma"/>
            <family val="2"/>
          </rPr>
          <t>Jose Orozco:</t>
        </r>
        <r>
          <rPr>
            <sz val="9"/>
            <color indexed="81"/>
            <rFont val="Tahoma"/>
            <family val="2"/>
          </rPr>
          <t xml:space="preserve">
el área de impacto es la consecuencia económica o reputacional a la cual se ve expuesta la organización en caso de materializarse un riesgo. Los impactos que aplican son afectación económica (o presupuestal) y reputacional.</t>
        </r>
      </text>
    </comment>
    <comment ref="C10" authorId="0" shapeId="0" xr:uid="{327AAE5A-C92D-4595-8002-16B703F4CDA6}">
      <text>
        <r>
          <rPr>
            <b/>
            <sz val="9"/>
            <color indexed="81"/>
            <rFont val="Tahoma"/>
            <family val="2"/>
          </rPr>
          <t>Jose Orozco:</t>
        </r>
        <r>
          <rPr>
            <sz val="9"/>
            <color indexed="81"/>
            <rFont val="Tahoma"/>
            <family val="2"/>
          </rPr>
          <t xml:space="preserve">
circunstancias o situaciones más evidentes sobre las cuales se presenta el riesgo, las mismas no constituyen la causa principal o base para que se presente el riesgo.</t>
        </r>
      </text>
    </comment>
    <comment ref="D10" authorId="0" shapeId="0" xr:uid="{1F5DCB56-2092-4288-82AE-7FEBC9EB56D7}">
      <text>
        <r>
          <rPr>
            <b/>
            <sz val="9"/>
            <color indexed="81"/>
            <rFont val="Tahoma"/>
            <family val="2"/>
          </rPr>
          <t>Jose Orozco:</t>
        </r>
        <r>
          <rPr>
            <sz val="9"/>
            <color indexed="81"/>
            <rFont val="Tahoma"/>
            <family val="2"/>
          </rPr>
          <t xml:space="preserve">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t>
        </r>
      </text>
    </comment>
    <comment ref="E10" authorId="0" shapeId="0" xr:uid="{8C6C64FD-706D-4529-9DFE-5E8533A8D62B}">
      <text>
        <r>
          <rPr>
            <b/>
            <sz val="9"/>
            <color indexed="81"/>
            <rFont val="Tahoma"/>
            <family val="2"/>
          </rPr>
          <t>Jose Orozco:</t>
        </r>
        <r>
          <rPr>
            <sz val="9"/>
            <color indexed="81"/>
            <rFont val="Tahoma"/>
            <family val="2"/>
          </rPr>
          <t xml:space="preserve">
la descripción del riesgo debe contener todos los detalles que sean necesarios y que sea fácil de entender tanto para el líder del proceso como para personas ajenas al proceso. Se propone una estructura que facilita su redacción y claridad que inicia con la frase POSIBILIDAD DE y se analizan los siguientes aspectos:
1. ¿Què? Impacto
2. ¿Còmo? Causa Inmediata
3. ¿Por què? Causa Raiz</t>
        </r>
      </text>
    </comment>
    <comment ref="F10" authorId="0" shapeId="0" xr:uid="{10DE98D0-6522-4F69-B6C7-3DD1D581FA42}">
      <text>
        <r>
          <rPr>
            <b/>
            <sz val="9"/>
            <color indexed="81"/>
            <rFont val="Tahoma"/>
            <family val="2"/>
          </rPr>
          <t>Jose Orozco:</t>
        </r>
        <r>
          <rPr>
            <sz val="9"/>
            <color indexed="81"/>
            <rFont val="Tahoma"/>
            <family val="2"/>
          </rPr>
          <t xml:space="preserve">
son las fuentes generadoras de riesgos. En la Tabla 1 encontrará un listado con ejemplo de factores de riesgo que puede tener una entidad.</t>
        </r>
      </text>
    </comment>
    <comment ref="G10" authorId="0" shapeId="0" xr:uid="{C6466A91-22CE-4408-BA5C-339956A0F5D2}">
      <text>
        <r>
          <rPr>
            <b/>
            <sz val="9"/>
            <color indexed="81"/>
            <rFont val="Tahoma"/>
            <family val="2"/>
          </rPr>
          <t>Jose Orozco:</t>
        </r>
        <r>
          <rPr>
            <sz val="9"/>
            <color indexed="81"/>
            <rFont val="Tahoma"/>
            <family val="2"/>
          </rPr>
          <t xml:space="preserve">
número de veces que se pasa por el punto de riesgo en el periodo de 1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Control Interno</author>
  </authors>
  <commentList>
    <comment ref="E6" authorId="0" shapeId="0" xr:uid="{00000000-0006-0000-0200-000001000000}">
      <text>
        <r>
          <rPr>
            <b/>
            <sz val="9"/>
            <color indexed="81"/>
            <rFont val="Tahoma"/>
            <family val="2"/>
          </rPr>
          <t>Control Interno:</t>
        </r>
        <r>
          <rPr>
            <sz val="9"/>
            <color indexed="81"/>
            <rFont val="Tahoma"/>
            <family val="2"/>
          </rPr>
          <t xml:space="preserve">
Si su respuesta es </t>
        </r>
        <r>
          <rPr>
            <b/>
            <sz val="9"/>
            <color indexed="81"/>
            <rFont val="Tahoma"/>
            <family val="2"/>
          </rPr>
          <t xml:space="preserve">SI, </t>
        </r>
        <r>
          <rPr>
            <sz val="9"/>
            <color indexed="81"/>
            <rFont val="Tahoma"/>
            <family val="2"/>
          </rPr>
          <t xml:space="preserve">ponga el valor numérico que aparece en la casilla de la izquierda, si su respuesta es </t>
        </r>
        <r>
          <rPr>
            <b/>
            <sz val="9"/>
            <color indexed="81"/>
            <rFont val="Tahoma"/>
            <family val="2"/>
          </rPr>
          <t xml:space="preserve">NO, </t>
        </r>
        <r>
          <rPr>
            <sz val="9"/>
            <color indexed="81"/>
            <rFont val="Tahoma"/>
            <family val="2"/>
          </rPr>
          <t>ponga 0 (cero)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controlinterno</author>
  </authors>
  <commentList>
    <comment ref="G17" authorId="0" shapeId="0" xr:uid="{00000000-0006-0000-0100-000001000000}">
      <text>
        <r>
          <rPr>
            <b/>
            <sz val="9"/>
            <color indexed="81"/>
            <rFont val="Tahoma"/>
            <family val="2"/>
          </rPr>
          <t>controlinterno:</t>
        </r>
        <r>
          <rPr>
            <sz val="9"/>
            <color indexed="81"/>
            <rFont val="Tahoma"/>
            <family val="2"/>
          </rPr>
          <t xml:space="preserve">
Marque con el número 1 en Si o No según la respuesta a la pregunta sobre el riesgo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<sst xmlns="http://schemas.openxmlformats.org/spreadsheetml/2006/main" count="470" uniqueCount="346">
  <si>
    <t>NOMBRE DE LOS PROCESOS</t>
  </si>
  <si>
    <t>Gestion Juridica y Contractual - Gestion Admistrativa y Financiera - Gestión del talento humano - Gestión de servicios e ingeniería - Gestión de alumbrado Público</t>
  </si>
  <si>
    <t>OBJETIVOS</t>
  </si>
  <si>
    <t>* Dirigir la actividad jurídica y contractual de la empresa atendiendo la normatividad vigente y los principios rectores de la función pública y la contratación estatal, con preponderancia en la utilización eficiente y eficaz de los  recursos.                                                                                                                                                                                                                                                                                                                                                                                                                                                                                                                                                                                                                                                                                                                                                         * Planear, ejecutar, controlar y hacer seguimiento a la ejecución presupuestal, contable, de tesorería, Almacen y los temas Administrativos, como elemento de acción de todos los planes y programas generados por la entidad con el fin de garantizar calidad, confiabilidad, razonabilidad y oportunidad de la información  para la toma de decisiones  de los recursos Administrativos y financieros asignados en cumplimiento de los objetivos de la entidad.</t>
  </si>
  <si>
    <t>ALCANCE</t>
  </si>
  <si>
    <t>Hace parte de todos los procesos Juridicos, Contractuales, administrativos, financieros, de servicios e ingenieria de la entidad.</t>
  </si>
  <si>
    <t>RESPONSABLES</t>
  </si>
  <si>
    <t>Secretaria General -  Subgerente Administrativo y financiero - Subgerente técnico - Directorta de alumbrado público.</t>
  </si>
  <si>
    <t>SEGUIMIENTO MAPA DE RIESGOS DE CORRUPCIÓN 2025</t>
  </si>
  <si>
    <t>EMPRESA DE SEGURIDAD DEL ORIENTE - ESO S.A.S.</t>
  </si>
  <si>
    <t xml:space="preserve">Proceso
</t>
  </si>
  <si>
    <t>Numero de riesgos identificados</t>
  </si>
  <si>
    <t>Nombre del Riesgo (Podria ocurrir)</t>
  </si>
  <si>
    <t>Clasificación del Riesgo</t>
  </si>
  <si>
    <t>Causa Raíz (Debido a)</t>
  </si>
  <si>
    <t>Consecuencias (Lo que podria suceder)</t>
  </si>
  <si>
    <t>Control Existente</t>
  </si>
  <si>
    <t xml:space="preserve">Responsable del Control </t>
  </si>
  <si>
    <t>Periodo Seguimiento</t>
  </si>
  <si>
    <t>Fecha de Inicio</t>
  </si>
  <si>
    <t>Fecha de terminación</t>
  </si>
  <si>
    <t>Acción de contingencia ante posible materialización (Accion correctiva)</t>
  </si>
  <si>
    <t xml:space="preserve">Califique de 0 a 100 en que porcentaje se ha ido implementando esta acción correctiva </t>
  </si>
  <si>
    <t>Avance</t>
  </si>
  <si>
    <t>Seguimiento  agosto 31 2025</t>
  </si>
  <si>
    <t>Evidencia</t>
  </si>
  <si>
    <t>Seguimiento Control Interno</t>
  </si>
  <si>
    <t>Gestión Jurídica y Contractual</t>
  </si>
  <si>
    <t>R1.</t>
  </si>
  <si>
    <t>Aceptación y/o solicitud de dadivas o ventajas indebidas provenientes de funcionarios de entidades externas, ciudadanos o terceros interesados en los procesos de contratación.</t>
  </si>
  <si>
    <t>Corrupción</t>
  </si>
  <si>
    <t>Debilidad en la formación ética y profesional, falta de transparencia y moralidad
Intereses personales, intereses políticos, intereses económicos</t>
  </si>
  <si>
    <t>Perdida de imagen institucionales y detrimento del patrimonio del Estado.
Demandas, investigaciones administrativas, fiscales, disciplinarias y/o penales, por la afectación a terceros.</t>
  </si>
  <si>
    <t>Actuar con imparcialidad, asegurando y garantizando los derechos y debido proceso de los interesados y proponentes en procesos contractuales. Además la Empresa realiza los diferentes procesos contractuales mediante la Plataforma SECOP II; la implementación de las lineas de defensa de la ESO Rionegro SAS, las auditorias internas, el Comite de Contratación y las auditorias realizadas por los entes de control.</t>
  </si>
  <si>
    <t>Secretaria General</t>
  </si>
  <si>
    <t>Semestral</t>
  </si>
  <si>
    <t xml:space="preserve">Estructuración de estudios previos con los requisitos y exigencias legales.
Eficiencia del Comité de Contratacion.
</t>
  </si>
  <si>
    <t>R2.</t>
  </si>
  <si>
    <t>Indebido direccionamiento de los procesos de contratación para favorecimiento de un tercero.</t>
  </si>
  <si>
    <t>Debilidad en la formación ética y profesional, falta de transparencia y moralidad.
Intereses personales, políticos y económicos.</t>
  </si>
  <si>
    <t>Sanción disciplinaria, fiscal y penal, deterioro de la imagen institucional.
Afectación de la Empresa en el cumplimiento de la satisfacción del bien o servicio.</t>
  </si>
  <si>
    <t>Actuar con imparcialidad, legalidad, asegurando y garantizando los derechos de los sujetos participantes. Además la ESO Rionegro SAS realiza sus procesos contractuales a través de la Plataforma SECOP II.</t>
  </si>
  <si>
    <t>Lider de Contratación</t>
  </si>
  <si>
    <t>Estructuración de estudios previos con los requisitos y exigencias legales.
Eficiencia del Comité de Contratacion.
Revisión de base de datos de proveedores  inscriptos que cumplan con requisitos establecidos</t>
  </si>
  <si>
    <t>R3.</t>
  </si>
  <si>
    <t>La inadecuada escogencia de la modalidad de selección del contratista y/o celebración de contratos sin el lleno de los requisitos legales.</t>
  </si>
  <si>
    <t>Falta de competencia y habilidades en asuntos contractuales.</t>
  </si>
  <si>
    <t>Sanción disciplinaria, fiscal y penal, deterioro de la imagen institucional.
Además de demandas contra la Empresa por afectación a terceros.</t>
  </si>
  <si>
    <t>La ESO Rionegro SAS, cuenta con un Manual de Contratación actualizado conforme a la normativa vigente y un procedimiento ajustado a la misma,  además de la institucionalidad (Comité de Contratación). Se cuenta con personal capacitado y competente para el cumplimiento de las funciones de contratación.</t>
  </si>
  <si>
    <t>Estricto cumplimiento del Manual de Contratación.</t>
  </si>
  <si>
    <t>R4.</t>
  </si>
  <si>
    <t>Posibilidad de realizar indebida defensa en procesos judiciales para favorecimiento de terceros a cambio de dadivas</t>
  </si>
  <si>
    <t>Debilidad en la formación ética y profesional, falta de transparencia y moralidad.
Intereses personales, políticos y económicos</t>
  </si>
  <si>
    <t>Sanción disciplinaria y penal, deterioro de la imagen institucional.                              
Decision judicial no objetiva para la Empresa impactando su estabilidad financiera.</t>
  </si>
  <si>
    <t>Actuar con imparcialidad, asegurando y garantizando los derechos de los sujetos que participan en los procesos. Hacer uso de herramientas documentales (fichas técnicas) para el estudio de los casos como lo son tutelas, demandas y recursos</t>
  </si>
  <si>
    <t>Eficiencia del Comité de  Conciliacion y Defensa Judicial.</t>
  </si>
  <si>
    <t>Gestión Financiera</t>
  </si>
  <si>
    <t>R5.</t>
  </si>
  <si>
    <t>Posibilidad de afectación económica  por asignacion indebida o sin autorización  de la reserva apropiación presupuestal.</t>
  </si>
  <si>
    <t>Actuación malintencionada y/o negligencia de los funcionarios, por falta de claridad sobre las disposiciones normativas o legales y de los procedimientos de la gestión administrativa y financiera.</t>
  </si>
  <si>
    <t>Sanciones fiscales y disciplinarias.</t>
  </si>
  <si>
    <t>El profesional universitario asignado por la Subgerencia Administrativa y Financiera realiza la revisión del sistema SAIMYR para que sea acorde con la solicitud de los líderes de área con relación a la reserva apropiación presupuestal.</t>
  </si>
  <si>
    <t>Subgerente Administrativa y Financiera - Profesional Presupuesto</t>
  </si>
  <si>
    <t>Se verifica la solicitud de los líderes de áreas con relación a la reserva de apropiación presupuestal acorde con el sistema</t>
  </si>
  <si>
    <t>Se ejerce un control riguroso sobre la gestión de las reservas presupuestales, dado que para su trámite se utiliza un formato de solicitud suscrito tanto por el responsable técnico como por el ordenador del gasto.
Se realizaron revisiones periódicas en el sistema SAIMYR de acuerdo con las solicitudes de los líderes de área.
No se evidenciaron asignaciones indebidas ni sin autorización en las reservas presupuestales durante el periodo revisado.</t>
  </si>
  <si>
    <t>Los soportes de pago se encuentran en físico y en el sistema SAIMYR</t>
  </si>
  <si>
    <t>R6.</t>
  </si>
  <si>
    <t xml:space="preserve">Malversación de recursos financieros transgrediendo la norma e inobservando lo aprobado por la Empresa. </t>
  </si>
  <si>
    <t xml:space="preserve">Debilidades en la aplicación de controles y desconocimiento de los procedimientos aplicables por parte de los funcionarios. </t>
  </si>
  <si>
    <t xml:space="preserve">Sanciones penales, fiscales y disciplinarias.
Deterioro de la imagen institucional.      </t>
  </si>
  <si>
    <t>El Área Administrativa y Financiera cuenta con personal capacitado y competente para el cumplimiento de las funciones de tesoreria y presupuesto. Además de los controles a través del boletin de tesorería generado por el aplicativo SAIMYR</t>
  </si>
  <si>
    <t xml:space="preserve">Subgerente Administrativa y Financiera - Profesionales Tesorería y Presupuesto </t>
  </si>
  <si>
    <t>Mensual</t>
  </si>
  <si>
    <t>Suspensión de pagos hasta la óptima conciliación de fondos y de bancos.</t>
  </si>
  <si>
    <t>No se efectúan desembolsos sin contar previamente con la totalidad de los documentos de soporte requeridos; adicionalmente, se lleva a cabo la conciliación entre los registros de Tesorería y los extractos bancarios, y de manera diaria se realiza la verificación de los saldos en las cuentas bancarias.</t>
  </si>
  <si>
    <t>Gestión del Talento Humano</t>
  </si>
  <si>
    <t>R7.</t>
  </si>
  <si>
    <t>Inadecuado proceso de selección del personal de planta de la Empresa.</t>
  </si>
  <si>
    <t>Estudio y validación inadecuado del cumplimiento de los requisitos y perfiles según lo establecido en el Manual de Funciones y Competencias de la Empresa.</t>
  </si>
  <si>
    <t>Sanción disciplinaria, fiscal y penal, deterioro de la imagen institucional.
Además de demandas contra la Empresa por afectación a terceros.
Afectación en el desempeño y eficiencia en las actividades operativas y administrativas de la Empresa.</t>
  </si>
  <si>
    <t xml:space="preserve">El profesional de Talento Humano cuenta con las competencias y habilidades para el cumplimiento de sus funciones. </t>
  </si>
  <si>
    <t>El Profesional Universitario asignado a Talento Humano</t>
  </si>
  <si>
    <t>Cumplimiento al Manual de Funciones y Competencias de la Empresa.</t>
  </si>
  <si>
    <t>Desde la Gerencia General se han venido adelantando las actualizaciones necesarias para consolidar y estabilizar el proceso de selección de personal, garantizando su alineación con los manuales de funciones y el organigrama institucional. Actualmente, los cargos autorizados dentro del organigrama cumplen con los perfiles establecidos, asegurando coherencia entre las funciones asignadas y las competencias requeridas.</t>
  </si>
  <si>
    <t>La evidencia se encuentra en las actas de junta 27-28 del 08 de noviembre de 2024- 12 de marzo de 2025 y el manual de funciones version 7 de marzo de 2025</t>
  </si>
  <si>
    <t>Gestión de Servicios e Ingenieria - Gestión de Alumbrado Público</t>
  </si>
  <si>
    <t>R8.</t>
  </si>
  <si>
    <t>Recibir dadivas de los grupos de interes-grupo de valor, para priorizar  los requerimientos técnicos.</t>
  </si>
  <si>
    <t>Intereses personales, políticos y económicos</t>
  </si>
  <si>
    <t xml:space="preserve">
Sanción disciplinaria y penal, deterioro de la imagen institucional.         
Afectación a la Empresa en el cumplimiento de planeación y ejecución. </t>
  </si>
  <si>
    <t xml:space="preserve">Actuar con imparcialidad, legalidad, asegurando y garantizando los derechos de los sujetos participantes. Además la ESO Rionegro SAS debe realizar las actividades de supervisión a través de la Plataforma SECOP II, que sea fiel reflejo de la realidad. </t>
  </si>
  <si>
    <t>Subgerencia Técnica y Director de Alumbrado Público</t>
  </si>
  <si>
    <t>Correlación de las actividades planeadas con relación a las ejecutadas.</t>
  </si>
  <si>
    <t>El seguimiento se enfoca en evaluar la efectividad de los controles implementados para prevenir este tipo de situaciones, así como la supervisión y el cumplimiento de las políticas de ética y transparencia.
1. Los funcionarios de la ESO , recibieron capacitación sobre conflictos de interés
2. Se realiza la revisión constantemente  de la plataforma SECOIP II para garantizar que las actividades sean transparentes y que se reflejen fielmente en los registros.
3. Desde la supervisión se revisa  que se sigan los procedimientos de evaluación objetiva, sin influencia externa indebida.
4. Desde la supervisión se revisa que todos los contratos estén debidamente documentados.</t>
  </si>
  <si>
    <t>R9.</t>
  </si>
  <si>
    <t>Utilizar la bases de datos de los usuarios - clientes, para realizar convocatorias acorde a sus necesidades ya sea de tipo personal o que beneficien a un grupo en particular.</t>
  </si>
  <si>
    <t xml:space="preserve">
Sanción disciplinaria y penal.
Deterioro de la imagen institucional.
Afectación a la Empresa por el incumplimiento a la Ley de Protección de Datos</t>
  </si>
  <si>
    <t>Actuar con imparcialidad, legalidad, asegurando y garantizando el cumplimiento de la Ley de Protección de Datos Personales.</t>
  </si>
  <si>
    <t>Manejo adecuado de la base de datos. Controles efectivos a los funcionarios que manipulan la información.</t>
  </si>
  <si>
    <t xml:space="preserve">El seguimiento se ha centrado en garantizar la protección y el uso adecuado de los datos personales de los usuarios, asegurando que se cumplan las leyes y regulaciones de protección de datos, y que no se realicen convocatorias que favorezcan indebidamente a un grupo o individuo.
1.	Se realiza revisiones periódicas para verificar quién tiene acceso a las bases de datos y cómo se están utilizando.
2.	El acceso a los datos está restringido a personal autorizado y se registra el uso de estos para evitar abusos.
3.	A la fecha no  existen quejas o denuncias sobre el uso indebido de la base de datos para convocatorias que beneficien de forma inapropiada a un grupo.
4.	Los sistemas informáticos están protegidos contra accesos no autorizados o manipulaciones de los datos.
</t>
  </si>
  <si>
    <t>R10.</t>
  </si>
  <si>
    <t>Realizar cambios o modificaciones no autorizadas de las  especificaciones  tecnicas (bienes o servicios), con relacion a las  actividades y obligaciones contractuales pactadas.</t>
  </si>
  <si>
    <t xml:space="preserve">
Sanción disciplinaria, fiscal y penal.
Deterioro de la imagen institucional.
Afectación a la Empresa con relación a la perdida de recursos financieros y bienes.</t>
  </si>
  <si>
    <t>Desarrollo del objeto contractual conforme al alcance, especificaciones técnicas y actividades de control y seguimiento en sitio.</t>
  </si>
  <si>
    <t>Seguimiento a las actividades conforme a las especificaciones técnicas contratadas.</t>
  </si>
  <si>
    <t>Matriz Mapa Riesgos Fiscales</t>
  </si>
  <si>
    <t>Código: F-DPM-1210-238,37-013</t>
  </si>
  <si>
    <t>Versión: 3.0</t>
  </si>
  <si>
    <t>Fecha de aprobación: Octubre 19-2021</t>
  </si>
  <si>
    <t xml:space="preserve">Página: 1 de 1 </t>
  </si>
  <si>
    <t>Proceso:</t>
  </si>
  <si>
    <t>Gestión Administrativa y Financiera - Gestión Jurídica y Contractual</t>
  </si>
  <si>
    <t>Objetivo:</t>
  </si>
  <si>
    <t>* Planear, ejecutar, controlar y hacer seguimiento a la ejecución presupuestal, contable, de tesorería, almacén y los temas administrativos, como elemento de acción de todos los planes y programas generados por la entidad con el fin de garantizar calidad, confiabilidad, razonabilidad y oportunidad de la información para la toma de decisiones de los recursos administrativos y financieros asignados en cumplimiento de los objetivos de la entidad.
* Dirigir la actividad jurídica y contractual de la empresa atendiendo la normatividad vigente y los principios rectores de la función pública y la contratación estatal con preponderancia en la utilización eficiente y eficaz de los recursos.</t>
  </si>
  <si>
    <t>Alcance:</t>
  </si>
  <si>
    <t>Hace parte de todos los procesos jurídicos, contractuales, administrativos, financieros, de servicios de ingeniería de la entidad.</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</si>
  <si>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</si>
  <si>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</si>
  <si>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</si>
  <si>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</si>
  <si>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</si>
  <si>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</si>
  <si>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</si>
  <si>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</si>
  <si>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</si>
  <si>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</si>
  <si>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</si>
  <si>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</si>
  <si>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</si>
  <si>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</si>
  <si>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</si>
  <si>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</si>
  <si>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</si>
  <si>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</si>
  <si>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</si>
  <si>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</si>
  <si>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</si>
  <si>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</si>
  <si>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</si>
  <si>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</si>
  <si>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</si>
  <si>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</si>
  <si>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</si>
  <si>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de inicio</t>
  </si>
  <si>
    <t>Seguimiento Agosto 31 2025</t>
  </si>
  <si>
    <t>Tipo</t>
  </si>
  <si>
    <t>Implementación</t>
  </si>
  <si>
    <t>Calificación</t>
  </si>
  <si>
    <t>Documentación</t>
  </si>
  <si>
    <t>Frecuencia</t>
  </si>
  <si>
    <t>Económico</t>
  </si>
  <si>
    <t>Pérdida, hurto de bienes muebles faltantes pertenecientes a la Entidad</t>
  </si>
  <si>
    <t>No realizar el inventario y/o procedimiento de inventarios para la actualización de los bienes muebles.</t>
  </si>
  <si>
    <t>Posibilidad de pérdida o hurto de bienes muebles faltantes pertenecientes a la Entidad a causa de no realizar el inventario y/o procedimiento de inventarios para la actualización de los bienes muebles.</t>
  </si>
  <si>
    <t>Daños Activos Fisicos</t>
  </si>
  <si>
    <t xml:space="preserve">     Entre 100 y 500 SMLMV </t>
  </si>
  <si>
    <t>Realizar y verificar permantentemente el inventario de bienes muebles asignados a cada empleado de acuerdo con el formato establecido en la Entidad.</t>
  </si>
  <si>
    <t>Preventivo</t>
  </si>
  <si>
    <t>Manual</t>
  </si>
  <si>
    <t>Documentado</t>
  </si>
  <si>
    <t>Continua</t>
  </si>
  <si>
    <t>Con Registro</t>
  </si>
  <si>
    <t>Reducir (mitigar)</t>
  </si>
  <si>
    <t>En el primer semestre de 2025, se consolido y verificó el inventario de los bienes muebles asignados a cada funcionario, utilizando el formato establecido por la Entidad, garantizando la actualización oportuna de la información y la adecuada trazabilidad de los activos.</t>
  </si>
  <si>
    <t>Pago de sanciones o intereses moratorios.</t>
  </si>
  <si>
    <t>Trámite para el pago extemporáneo en impuestos, estampillas o pagos de acuerdo con los lineamientos y términos de ley a otras Entidades.</t>
  </si>
  <si>
    <t>Posibilidad de afectación de los recursos públicos por pagos de sanciones o intereses moratorios, a causa del trámite para el pago extemporáneo en impuestos, estampillas o pagos de acuerdo con los lineamientos y términos de ley a otras Entidades.</t>
  </si>
  <si>
    <t>Ejecucion y Administracion de procesos</t>
  </si>
  <si>
    <t xml:space="preserve">     El riesgo afecta la imagen de de la entidad con efecto publicitario sostenido a nivel de sector administrativo, nivel departamental o municipal</t>
  </si>
  <si>
    <t>El profesional encargado de dar trámite oportuno a los requerimientos o pagos, deberá revisar permanentemente los calendarios y fechas de pagos a Entidades externas de acuerdo a lo establecido con la norma.</t>
  </si>
  <si>
    <t>.</t>
  </si>
  <si>
    <t>El seguimiento de este riesgo se ha realizado mediante la verificación constante de los calendarios y fechas de vencimiento para los pagos a entidades externas, labor efectuada por el profesional contable, y la sugbgerencia administrativa y financiera, quienes garantizan el trámite oportuno de los requerimientos conforme a lo establecido en la norma; de esta manera, no se han generado sanciones ni intereses moratorios, dado que la Entidad tiene prohibido efectuar el pago de multas y sanciones, asegurando así el cumplimiento estricto de las obligaciones legales sin afectación de los recursos públicos.</t>
  </si>
  <si>
    <t>Mayor valor pagado por concepto de impuestos.</t>
  </si>
  <si>
    <t>Deficiencia en la elaboración y trámite del pago por concepto de impuestos.</t>
  </si>
  <si>
    <t>Posibilidad de afectación de los recursos públicos por un mayor valor pagado por concepto de impuestos a causa de una deficiencia en la elaboración y trámite del pago por concepto de impuestos.</t>
  </si>
  <si>
    <t>El profesional encargado del pago deberá revisar la liquidación de los impuestos de acuerdo con la norma y el Revisor fiscal deberá dar el aval para el respectivo pago.</t>
  </si>
  <si>
    <t>El seguimiento de este riesgo se efectuó mediante la revisión detallada de las liquidaciones de impuestos por parte del profesional responsable, quien verificó cada trámite conforme a la norma, y la validación posterior del Revisor Fiscal, quien otorgó el aval para el respectivo pago; de esta manera, se aseguró la correcta aplicación de los lineamientos legales y se evitó la generación de un mayor valor pagado por concepto de impuestos, protegiendo así los recursos públicos de la Entidad.</t>
  </si>
  <si>
    <t>Incertidumbre en valores registrados en contabilidad.</t>
  </si>
  <si>
    <t>Deficiencias en el registro de la información contable por parte del funcionario responsable del proceso.</t>
  </si>
  <si>
    <t>Posibilidad de afectación de los recursos públicos por incertidumbre en valores registrados en contabilidad a causa de deficiencias en el registro de la información contable por parte del funcionario responsable del proceso.</t>
  </si>
  <si>
    <t>Tanto el contador como el revisor fiscal deber realizar revisiones permanentes a los reportes contables de acuerdo a los lineamientos de la contaduría general de la Nación y al manual de políticas contables aprobado por la Entidad.</t>
  </si>
  <si>
    <t>El seguimiento de este riesgo se llevó a cabo mediante la revisión permanente de los reportes contables por parte del Contador y del Revisor Fiscal, quienes verificaron la correcta aplicación de los lineamientos de la Contaduría General de la Nación y del manual de políticas contables aprobado por la Entidad; gracias a este control, se garantizó la confiabilidad de la información financiera y se evitó la incertidumbre en los valores registrados, protegiendo así la adecuada gestión de los recursos públicos.</t>
  </si>
  <si>
    <t>Falencias en la defensa judicial que dan lugar a fallos condenatorios en contra de la Entidad.</t>
  </si>
  <si>
    <t>Deficiencia o falencias en el trámite oportuno de las demandas jurídicas en contra de la Entidad.</t>
  </si>
  <si>
    <t>Posibilidad de afectación de los recursos públicos por falencias en la defensa judicial que dan lugar a fallos condenatorios en contra de la Entidad, a causa de la deficiencia en el trámite oportuno de las demandas jurídicas en contra de la Entidad.</t>
  </si>
  <si>
    <t>El comité de conciliación y defensa jurídica deberá realizar control y seguimiento permanente al inventario de los procesos judiciales de la Entidad.</t>
  </si>
  <si>
    <t>Pérdida de competencia para liquidar por vencimiento del plazo legal, con saldos a favor de la Entidad.</t>
  </si>
  <si>
    <t>Deficiencia por parte del supervisor para liquidar el contrato dentro de los plazos establecidos por la ley.</t>
  </si>
  <si>
    <t>Posibilidad de afectación de los recursos públicos por pérdida de competencia para liquidar por vencimiento del plazo legal, con saldos a favor de la Entidad, a causa de deficiencias por parte del supervisor para liquidar el contrato dentro de los plazos establecidos por la ley.</t>
  </si>
  <si>
    <t>Seguimiento y control a los términos de ley para liquidar los contratos.</t>
  </si>
  <si>
    <t>Incumplimiento en las obligaciones del contrato.</t>
  </si>
  <si>
    <t>Deficiencia en la elaboración de las especificaciones técnicas por falta de personal idóneo.</t>
  </si>
  <si>
    <t>Posibilidad de afectación de los recursos públicos por incumplimiento en las obligaciones del contrato, a causa de deficiencia en la elaboración de las especificaciones técnicas por falta de personal idóneo.</t>
  </si>
  <si>
    <t xml:space="preserve">     El riesgo afecta la imagen de la entidad con efecto publicitario sostenido a nivel de sector administrativo, nivel departamental o municipal</t>
  </si>
  <si>
    <t>Contratación de personal idóneo.</t>
  </si>
  <si>
    <t>Inadecuada gestión de cartera.</t>
  </si>
  <si>
    <t>Deficiencia en el trámite y cobro de acuerdo al manual de cartera de la Entidad.</t>
  </si>
  <si>
    <t>Posibilidad de afectación de los recursos públicos por inadecuada gestión de cartera, a causa de deficiencia en el trámite y cobro de acuerdo al manual de cartera de la Entidad.</t>
  </si>
  <si>
    <t xml:space="preserve">     El riesgo afecta la imagen de  la entidad con efecto publicitario sostenido a nivel de sector administrativo, nivel departamental o municipal</t>
  </si>
  <si>
    <t>Seguimiento permanente a la cartera de la Entidad.</t>
  </si>
  <si>
    <t>Permanentemente se analizan las cuentas por pagar y las cuentas por cobrar, y de la misma forma se gestiona el pago con las personas naturales y jurídicas compententes.</t>
  </si>
  <si>
    <t>Cruce de saldos y conciliaciones con las Entidades deudoras.</t>
  </si>
  <si>
    <t>Desde la supervisión, Contabilidad, Tesorería, Subgerencia Financiera y Gerencia se concilian frecuentemente los saldos pendientes por cobrar.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</si>
  <si>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</si>
  <si>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</si>
  <si>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Bajo</t>
  </si>
  <si>
    <t>Evitar</t>
  </si>
  <si>
    <t>Moderado</t>
  </si>
  <si>
    <t>Reducir</t>
  </si>
  <si>
    <t>Alto</t>
  </si>
  <si>
    <t>Compartir</t>
  </si>
  <si>
    <t>Extremo</t>
  </si>
  <si>
    <t>Asumir</t>
  </si>
  <si>
    <t>Criterios para el Análisis y evaluación de los controles existentes para determinar el riesgo residual</t>
  </si>
  <si>
    <t>Descripción del control</t>
  </si>
  <si>
    <t>Criterios para la evaluación</t>
  </si>
  <si>
    <t>Evaluación</t>
  </si>
  <si>
    <t>Observaciones</t>
  </si>
  <si>
    <t>Si</t>
  </si>
  <si>
    <t>X</t>
  </si>
  <si>
    <t>No</t>
  </si>
  <si>
    <t>Describa el control determinado para el riesgo identificado</t>
  </si>
  <si>
    <t>¿El control previene la materialización del riesgo (afecta la probabilidad)?                                               ¿El control permite enfrentar la situación en caso de materialización (afecta el impacto)?</t>
  </si>
  <si>
    <t>N/A</t>
  </si>
  <si>
    <t>Este criterio no puntúa, es relevante determinar si el control es preventivo (probabilidad), o si es correctivo, que permite enfrentar el evento una vez materializado (impacto), con el fin de establecer el desplazamiento en la matriz de evaluación del  riesgos.</t>
  </si>
  <si>
    <t>¿Existen manuales, instructivos o procedimientos para el manejo del control?</t>
  </si>
  <si>
    <t>¿Está(n) definido(s) el(los) responsable(s) de la ejecución del control y seguimiento?</t>
  </si>
  <si>
    <r>
      <t xml:space="preserve">¿El control es automático? </t>
    </r>
    <r>
      <rPr>
        <sz val="9"/>
        <color rgb="FF000000"/>
        <rFont val="Calibri"/>
        <family val="2"/>
        <scheme val="minor"/>
      </rPr>
      <t>(sistemas o software que permitan incluir contraseñas de acceso, o con controles de seguimiento a aprobaciones o ejecuciones que se realizan a través de este, generación de reportes o indicadores, sistemas de seguridad con scanner, sistemas de grabación entre otros.)</t>
    </r>
  </si>
  <si>
    <r>
      <t xml:space="preserve">¿El control es manual?                                 </t>
    </r>
    <r>
      <rPr>
        <sz val="9"/>
        <color rgb="FF000000"/>
        <rFont val="Calibri"/>
        <family val="2"/>
        <scheme val="minor"/>
      </rPr>
      <t>(Políticas de operación aplicables,  autorizaciones a través de firmas o confirmaciones vía correo electrónico, archivos físicos, consecutivos, listas de chequeo, controles de seguridad con personal especializado, entre otros.)</t>
    </r>
  </si>
  <si>
    <t>¿La frecuencia de ejecución del control y seguimiento es adecuada?</t>
  </si>
  <si>
    <t>¿Se cuenta con evidencias de la ejecución y seguimiento del control?</t>
  </si>
  <si>
    <t>¿En el tiempo que lleva la herramienta ha demostrado ser efectiva?</t>
  </si>
  <si>
    <t>TOTAL</t>
  </si>
  <si>
    <t>Rangos de calificación de los controles</t>
  </si>
  <si>
    <r>
      <t xml:space="preserve">Dependiendo si el control afecta la Probabilidad o el Impacto se debe desplazar en la matriz de evaluación del riesgo asi:                                             </t>
    </r>
    <r>
      <rPr>
        <b/>
        <sz val="11"/>
        <color rgb="FF000000"/>
        <rFont val="Calibri"/>
        <family val="2"/>
        <scheme val="minor"/>
      </rPr>
      <t>EN PROBABILIDAD AVANZA HACIA ABAJO                       EN IMPACTO AVANZA HACIA LA IZQUIERDA</t>
    </r>
  </si>
  <si>
    <t>Cuadrantes a disminuir</t>
  </si>
  <si>
    <t>Entre 0-50</t>
  </si>
  <si>
    <t>Entre 51-75</t>
  </si>
  <si>
    <t>entre 76-100</t>
  </si>
  <si>
    <t>}</t>
  </si>
  <si>
    <t>Tabla ilustrativa Probabilidad</t>
  </si>
  <si>
    <t xml:space="preserve">NIVEL  </t>
  </si>
  <si>
    <t>DESCRIPTOR</t>
  </si>
  <si>
    <t>DESCRIPCIÓN</t>
  </si>
  <si>
    <t>FRECUENCIA</t>
  </si>
  <si>
    <t>Casi seguro</t>
  </si>
  <si>
    <t>Se espera que el evento ocurra en la mayoría de las circunstancias</t>
  </si>
  <si>
    <t>Más de 1 vez al año</t>
  </si>
  <si>
    <t>Probable</t>
  </si>
  <si>
    <t>Es viable que el evento ocurra en la mayoría de las circunstancias</t>
  </si>
  <si>
    <t>Al menos 1 vez en el último año</t>
  </si>
  <si>
    <t>Posible</t>
  </si>
  <si>
    <t>El evento podrá ocurrir en algún momento</t>
  </si>
  <si>
    <t>Al menos 1 vez en los últimos 2 años</t>
  </si>
  <si>
    <t>Improbable</t>
  </si>
  <si>
    <t>El evento puede ocurrir en algún momento</t>
  </si>
  <si>
    <t>Al menos 1 vez en los últimos 5 años</t>
  </si>
  <si>
    <t>Rara vez</t>
  </si>
  <si>
    <t>El evento puede ocurrir solo en circunstancias excepcionales (poco comunes o anormales).</t>
  </si>
  <si>
    <t>No se ha presentado en los últimos 5 años</t>
  </si>
  <si>
    <t>Tomado de: Guía de Riesgos V3-2014, Función Pública</t>
  </si>
  <si>
    <t>Tabla Ilustrativa de impacto</t>
  </si>
  <si>
    <r>
      <t xml:space="preserve">Formato para determinar el </t>
    </r>
    <r>
      <rPr>
        <b/>
        <sz val="11"/>
        <color rgb="FFFF0000"/>
        <rFont val="Calibri"/>
        <family val="2"/>
        <scheme val="minor"/>
      </rPr>
      <t>impacto</t>
    </r>
  </si>
  <si>
    <t xml:space="preserve">Riesgo:  </t>
  </si>
  <si>
    <t>N°</t>
  </si>
  <si>
    <t xml:space="preserve">Pregunta                                                                                                                                                 </t>
  </si>
  <si>
    <t>Respuesta</t>
  </si>
  <si>
    <t>Si el riesgo se materializa podría….</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</si>
  <si>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</si>
  <si>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</si>
  <si>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</si>
  <si>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</si>
  <si>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de la entidad, afectando su imagen?</t>
  </si>
  <si>
    <t>¿Generar pérdida de recursos económicos?</t>
  </si>
  <si>
    <t>¿Afectar la generación de los productos o la prestación del servicio?</t>
  </si>
  <si>
    <t>¿Dar lugar a detrimento de calidad de vida de la comunidad por pérdida del bien,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</si>
  <si>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</si>
  <si>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</si>
  <si>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</si>
  <si>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</si>
  <si>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</si>
  <si>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</si>
  <si>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</si>
  <si>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</si>
  <si>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</si>
  <si>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</si>
  <si>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 preguntas afirmativas:</t>
  </si>
  <si>
    <t xml:space="preserve"> Total preguntas negativas:</t>
  </si>
  <si>
    <r>
      <t xml:space="preserve">De una a tres respuestas positivas el impacto se considera </t>
    </r>
    <r>
      <rPr>
        <b/>
        <sz val="11"/>
        <color theme="1"/>
        <rFont val="Calibri"/>
        <family val="2"/>
        <scheme val="minor"/>
      </rPr>
      <t>Insignificante</t>
    </r>
    <r>
      <rPr>
        <sz val="11"/>
        <color theme="1"/>
        <rFont val="Calibri"/>
        <family val="2"/>
        <scheme val="minor"/>
      </rPr>
      <t xml:space="preserve">
De cuatro a seis respuestas positivas el impacto es considerado </t>
    </r>
    <r>
      <rPr>
        <b/>
        <sz val="11"/>
        <color theme="1"/>
        <rFont val="Calibri"/>
        <family val="2"/>
        <scheme val="minor"/>
      </rPr>
      <t>Menor</t>
    </r>
    <r>
      <rPr>
        <sz val="11"/>
        <color theme="1"/>
        <rFont val="Calibri"/>
        <family val="2"/>
        <scheme val="minor"/>
      </rPr>
      <t xml:space="preserve">
De siete a diez respuestas positivas el impacto es</t>
    </r>
    <r>
      <rPr>
        <b/>
        <sz val="11"/>
        <color theme="1"/>
        <rFont val="Calibri"/>
        <family val="2"/>
        <scheme val="minor"/>
      </rPr>
      <t xml:space="preserve"> Moderado</t>
    </r>
    <r>
      <rPr>
        <sz val="11"/>
        <color theme="1"/>
        <rFont val="Calibri"/>
        <family val="2"/>
        <scheme val="minor"/>
      </rPr>
      <t xml:space="preserve">
De once a catorce respuestas positivas el impacto es </t>
    </r>
    <r>
      <rPr>
        <b/>
        <sz val="11"/>
        <color theme="1"/>
        <rFont val="Calibri"/>
        <family val="2"/>
        <scheme val="minor"/>
      </rPr>
      <t>Mayor</t>
    </r>
    <r>
      <rPr>
        <sz val="11"/>
        <color theme="1"/>
        <rFont val="Calibri"/>
        <family val="2"/>
        <scheme val="minor"/>
      </rPr>
      <t xml:space="preserve">
De quince a dieciocho respuestas positivas el impacto se considera</t>
    </r>
    <r>
      <rPr>
        <b/>
        <sz val="11"/>
        <color theme="1"/>
        <rFont val="Calibri"/>
        <family val="2"/>
        <scheme val="minor"/>
      </rPr>
      <t xml:space="preserve"> Catastrófico</t>
    </r>
  </si>
  <si>
    <r>
      <t>Clasificación del riesgo</t>
    </r>
    <r>
      <rPr>
        <sz val="11"/>
        <color rgb="FF000000"/>
        <rFont val="Calibri"/>
        <family val="2"/>
        <scheme val="minor"/>
      </rPr>
      <t xml:space="preserve">:  </t>
    </r>
  </si>
  <si>
    <t>Tomado de la guía para la gestión del riesgo de corrupción - 2015</t>
  </si>
  <si>
    <t>Nivel o zonas de riesgo inicial</t>
  </si>
  <si>
    <t>Tomado de: Política de riesgos V6-2016, Función Pública</t>
  </si>
  <si>
    <t>OPCIONES DE MANEJO DEL RIESGO</t>
  </si>
  <si>
    <t>PROBABILIDAD</t>
  </si>
  <si>
    <t>CASI SEGURO (5)</t>
  </si>
  <si>
    <t>ZONA DE RIESGO ALTA EVITAR EL RIESGO Y SE TOMAN ACCIONES PREVENTIVAS</t>
  </si>
  <si>
    <t>ZONA DE RIESGO EXTREMA EVITAR EL RIESGO , TRANSFERIR EL RIESGO Y SE TOMAN ACCIONES PREVENTIVAS Y CORRECTIVAS</t>
  </si>
  <si>
    <t>PROBABLE (4)</t>
  </si>
  <si>
    <t>ZONA DE RIESGO MODERADO- REDUCIR EL RIESGO</t>
  </si>
  <si>
    <t>POSIBLE (3)</t>
  </si>
  <si>
    <t>ZONA DE RIESGO BAJA  ASUMIR EL RIESGO</t>
  </si>
  <si>
    <t>IMPROBABLE (2)</t>
  </si>
  <si>
    <t>RARA VEZ (1)</t>
  </si>
  <si>
    <t>INSIGNIFICANTE (1)</t>
  </si>
  <si>
    <t>MENOR (2)</t>
  </si>
  <si>
    <t>MODERADO (3)</t>
  </si>
  <si>
    <t>MAYOR (4)</t>
  </si>
  <si>
    <t>CATASTROFICO (5)</t>
  </si>
  <si>
    <t>IMPACTO</t>
  </si>
  <si>
    <t>CRITERIOS  ERCA (Evitar, Reducir, Compartir y Asumir).</t>
  </si>
  <si>
    <t xml:space="preserve">Cuando se mide la probabilidad e impacto de un riesgo residual de Proceso o Proyecto éste queda catalogado en nivel BAJO, se ASUMIRÁ el riesgo y se administra por medio de las actividades propias del proyecto o proceso asociado y su control y registro de avance se realiza en el reporte mensual de su desempeño </t>
  </si>
  <si>
    <t xml:space="preserve">Cuando el nivel del riesgo queda en MODERADO, Se establecen acciones de Control Preventivas que permitan REDUCIR la probabilidad de ocurrencia del riesgo, se administra mediante seguimiento BIMESTRAL y se registran sus avances en el Modelo de Riesgos- SGI </t>
  </si>
  <si>
    <t xml:space="preserve">Cuando el nivel del riesgo residual queda ubicado en la zona de riesgo ALTA, se debe incluir el riesgo tanto en el Mapa de riesgo del Proceso como en el Mapa de Riesgo Institucional y se establecen acciones de Control Preventivas que permitan EVITAR la materialización del riesgo. La Administración de estos riesgos será con periodicidad sugerida al menos MENSUAL y su adecuado control se registra en el Modelo de Riesgos - SGI </t>
  </si>
  <si>
    <t xml:space="preserve">Si el Nivel del riesgo residual se ubica en la zona de riesgo EXTREMA, se incluye el riesgo en el Mapa de riesgo del Proceso y en el Mapa de Riesgo Institucional, se TRANSFIERE Y se establecen acciones de Control Preventivas y correctivas que permitan EVITAR la materialización del riesgo. La Administración de estos riesgos será con periodicidad mínima MENSUAL y su adecuado control se registra en el Modelo de Riesgos - SGI. </t>
  </si>
  <si>
    <t xml:space="preserve">Adicionalmente se debe documentar al interior del proceso planes de contingencia para tratar el riesgo materializado, con criterios de oportunidad, evitando el menor daño en la prestación del servicio; estos planes estarán documentados en Modulo de Riesgos – SGI de cada proceso. 
TODOS los riesgos tipificados como “Corrupción” hacen parte del Mapa de riesgo Institucional y aunque queden en la zona de riesgo BAJA se establecen acciones preventivas con periodicidad mensual para evitar a toda costa su materialización por parte de los procesos a cargo de los mismos. 
</t>
  </si>
  <si>
    <t xml:space="preserve">TODOS los riesgos tipificados como “Corrupción” hacen parte del Mapa de riesgo Institucional y aunque queden en la zona de riesgo BAJA se establecen acciones preventivas con periodicidad mensual para evitar a toda costa su materialización por parte de los procesos a cargo de los mismos. </t>
  </si>
  <si>
    <t>Se han venido implementando acciones permanentes para prevenir la pérdida de competencia en la liquidación por vencimiento de los plazos legales, especialmente en aquellos procesos que representan saldos a favor de la misma. Para ello, contamos con un comité de liquidaciones que ha venido desarrollando los estudios y análisis pertinentes para llevar a cabo las liquidaciones y poder compensar los saldos a favor de la empresa.</t>
  </si>
  <si>
    <t>se ha venido fortaleciendo el control y la supervisión contractual, mejorando la revisión de especificaciones técnicas para evitar deficiencias por falta de personal idóneo. Igualmente, se han realizado capacitaciones a los supervisores promoviendo la necesidad de realizar verificaciones previas que aseguren el cumplimiento de las obligaciones y la protección de los recursos públicos.</t>
  </si>
  <si>
    <t xml:space="preserve">A la fecha cada uno de los procesos contractuales adelantados en la empresa cuentan con sus correspondientes estudios previos, los cuales fueron presentados y estudiados por el comité de contratación para su recomendación. Este estudio previo consta entre otros, modalidad de contratación, requisitos, análisis de la necesidad, justificación de esta y disponibilidad presupuestal. </t>
  </si>
  <si>
    <t xml:space="preserve">A la fecha cada uno de los procesos contractuales adelantados en la empresa cuentan con sus correspondientes estudios previos, los cuales fueron presentados y estudiados por el comité de contratación para su recomendación. Este estudio previo consta entre otros, modalidad de contratación, requisitos, análisis de la necesidad, justificación de esta y disponibilidad presupuestal.  
La elección de los invitados a participar de los procesos, se hacen previa consulta de la base de estos con la que cuenta la empresa. </t>
  </si>
  <si>
    <t>A la fecha cada uno de los procesos contractuales adelantados en la empresa se realizan dando cumplimiento a lo establecido en el manual de contratación</t>
  </si>
  <si>
    <t>A la fecha la defensa judicial de la Empresa se viene ejerciendo por un profesional que cuenta con la idoneidad y experiencia, dando estricta aplicación a la norma según sea el caso. Para los casos de conciliaciones o mecanismos alternativos de solución de conflicto se cuenta con el Comité de conciliación.</t>
  </si>
  <si>
    <t>Subgerencia Administrativa y Financiera</t>
  </si>
  <si>
    <t>A la fecha se vienen ejerciendo cada una de las acciones judiciales correspondientes a cada proceso, al igual que se les realiza seguimiento continuo a cada uno de estos</t>
  </si>
  <si>
    <t>Estudios previos y actas del comité de Contratación</t>
  </si>
  <si>
    <t>Los estudios previos se envian a los miembros del comité , se cuenta con las actas del comité del comité de contratación.</t>
  </si>
  <si>
    <t>Estudios previos y manual de contrataciónn</t>
  </si>
  <si>
    <t>Los procesos contractuales se rigen por el Manual de Contratcaión d ela Empresa.</t>
  </si>
  <si>
    <t>Actas del comité de conciliación y procesos judiciales</t>
  </si>
  <si>
    <t>La oficina de control interno realiza seguimiento semestral al Comité de conciliación y defensa juridica, se cuenta con las actas, el seguimiento se publica en la página web de la Entidad.</t>
  </si>
  <si>
    <t>Cada proceso contractual cuenta con la reserva presupuestal y los soportes se encuentran en cada expediente contractual</t>
  </si>
  <si>
    <t>Para cada proceso de pago se realiza seguimiento y se verifica el soporte idoneo de cada pago</t>
  </si>
  <si>
    <t>Se realiza desde  talento humano una certificación del cumplimiento de los requisitos  de acuerdo con el manual de funciones</t>
  </si>
  <si>
    <t>El seguimiento se ha centrado en garantizar la protección y el uso adecuado de los datos personales de los usuarios, asegurando que se cumplan las leyes y regulaciones de protección de datos, y que no se realicen convocatorias que favorezcan indebidamente a un grupo o individuo.</t>
  </si>
  <si>
    <t xml:space="preserve">El seguimiento realizado desde la ESO garantiza que cualquier cambio en las especificaciones técnicas esté debidamente autorizado, documentado y justificado. Este seguimiento es esencial para evitar conflictos contractuales, incumplimientos y posibles sanciones.  1. Desde la supervisión de los contratos se verifica que todos los cambios realizados en las especificaciones técnicas de bienes o servicios estén debidamente documentados y aprobados por las partes involucradas en el contrato. 2. Desde la supervisión se verifica que cualquier modificación realizada cumpla con las cláusulas contractuales y esté registrada en los informes correspondientes. 3. Se verifica el cumplimiento de los entregables y las actividades pactadas, comparando las especificaciones originales con las implementadas. 4. Los contratos son revisados periódicamente para evitar posibles inconsistencias. </t>
  </si>
  <si>
    <t>El seguimiento realizado desde la ESO garantiza que cualquier cambio en las especificaciones técnicas esté debidamente autorizado, documentado y justificado. Este seguimiento es esencial para evitar conflictos contractuales, incumplimientos y posibles sanciones.</t>
  </si>
  <si>
    <t>Seguimiento de control interno</t>
  </si>
  <si>
    <t>Se realiza inventario individualizado, se utiliza el formato establecido por la Entidad</t>
  </si>
  <si>
    <t>Se realiza seguimiento a los calendarios y fechas de vencimiento para pagos a entidades externas</t>
  </si>
  <si>
    <t>se efectuó mediante la revisión detallada de las liquidaciones de impuestos por parte del profesional responsable, quien verificó cada trámite conforme a la norma, y la validación posterior del Revisor Fiscal, quien otorgó el aval para el respectivo pago</t>
  </si>
  <si>
    <t>se llevó a cabo mediante la revisión permanente de los reportes contables por parte del Contador y del Revisor Fiscal, quienes verificaron la correcta aplicación de los lineamientos de la Contaduría General de la Nación y del manual de políticas contables, en este periodo se viene actualizando el Manual de Politicas contables</t>
  </si>
  <si>
    <t>Se viene realizando seguimiento a los proceso judiciiales a través del Abogado externo, control Interno realiza seguimiento al comité de Conciliación y  defensa juridica</t>
  </si>
  <si>
    <t>Se ha venido avanzando en la liquidación de los contratos</t>
  </si>
  <si>
    <t>Se viene realizando capacitaciones a los supervisores para fortalecer los controles</t>
  </si>
  <si>
    <t>Se socializo en el comité la cartera a corte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</si>
</sst>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b/>
      <sz val="11"/>
      <color rgb="FFFF0000"/>
      <name val="Calibri"/>
      <family val="2"/>
      <scheme val="minor"/>
    </font>
    <font>
      <sz val="12"/>
      <color theme="1"/>
      <name val="Arial"/>
      <family val="2"/>
    </font>
    <font>
      <sz val="9"/>
      <color indexed="81"/>
      <name val="Tahoma"/>
      <family val="2"/>
    </font>
    <font>
      <b/>
      <sz val="9"/>
      <color indexed="81"/>
      <name val="Tahoma"/>
      <family val="2"/>
    </font>
    <font>
      <b/>
      <sz val="14"/>
      <color theme="1"/>
      <name val="Arial"/>
      <family val="2"/>
    </font>
    <font>
      <sz val="9"/>
      <color rgb="FF000000"/>
      <name val="Calibri"/>
      <family val="2"/>
      <scheme val="minor"/>
    </font>
    <font>
      <b/>
      <sz val="12"/>
      <color rgb="FFFF0000"/>
      <name val="Calibri"/>
      <family val="2"/>
      <scheme val="minor"/>
    </font>
    <font>
      <sz val="9"/>
      <color theme="1"/>
      <name val="Calibri"/>
      <family val="2"/>
      <scheme val="minor"/>
    </font>
    <font>
      <b/>
      <sz val="11"/>
      <color theme="1"/>
      <name val="Arial"/>
      <family val="2"/>
    </font>
    <font>
      <b/>
      <sz val="12"/>
      <color theme="1"/>
      <name val="Arial"/>
      <family val="2"/>
    </font>
    <font>
      <sz val="11"/>
      <color theme="1"/>
      <name val="Arial"/>
      <family val="2"/>
    </font>
    <font>
      <sz val="11"/>
      <color theme="1"/>
      <name val="Arial"/>
      <family val="2"/>
    </font>
    <font>
      <sz val="8"/>
      <name val="Calibri"/>
      <family val="2"/>
      <scheme val="minor"/>
    </font>
    <font>
      <sz val="11"/>
      <color theme="1"/>
      <name val="Arial Narrow"/>
      <family val="2"/>
    </font>
    <font>
      <sz val="28"/>
      <color theme="1"/>
      <name val="Arial Narrow"/>
      <family val="2"/>
    </font>
    <font>
      <b/>
      <sz val="18"/>
      <color theme="1"/>
      <name val="Arial Narrow"/>
      <family val="2"/>
    </font>
    <font>
      <b/>
      <sz val="10"/>
      <name val="Arial Narrow"/>
      <family val="2"/>
    </font>
    <font>
      <b/>
      <sz val="11"/>
      <name val="Arial Narrow"/>
      <family val="2"/>
    </font>
    <font>
      <sz val="11"/>
      <name val="Arial Narrow"/>
      <family val="2"/>
    </font>
    <font>
      <b/>
      <sz val="11"/>
      <color theme="1"/>
      <name val="Arial Narrow"/>
      <family val="2"/>
    </font>
    <font>
      <sz val="14"/>
      <color theme="1"/>
      <name val="Arial Narrow"/>
      <family val="2"/>
    </font>
    <font>
      <sz val="16"/>
      <color theme="1"/>
      <name val="Arial Narrow"/>
      <family val="2"/>
    </font>
    <font>
      <sz val="16"/>
      <color rgb="FF000000"/>
      <name val="Arial Narrow"/>
      <family val="2"/>
    </font>
    <font>
      <sz val="11"/>
      <color theme="1"/>
      <name val="Calibri"/>
      <family val="2"/>
      <scheme val="minor"/>
    </font>
    <font>
      <b/>
      <sz val="28"/>
      <color theme="1"/>
      <name val="Arial Narrow"/>
      <family val="2"/>
    </font>
    <font>
      <b/>
      <sz val="16"/>
      <color theme="1"/>
      <name val="Arial Narrow"/>
      <family val="2"/>
    </font>
    <font>
      <b/>
      <sz val="14"/>
      <color theme="1"/>
      <name val="Arial Narrow"/>
      <family val="2"/>
    </font>
    <font>
      <sz val="12"/>
      <color theme="1"/>
      <name val="Arial Narrow"/>
      <family val="2"/>
    </font>
    <font>
      <sz val="12"/>
      <name val="Arial Narrow"/>
      <family val="2"/>
    </font>
    <font>
      <b/>
      <sz val="12"/>
      <color theme="1"/>
      <name val="Arial Narrow"/>
      <family val="2"/>
    </font>
    <font>
      <sz val="10"/>
      <color theme="1"/>
      <name val="Arial Narrow"/>
      <family val="2"/>
    </font>
    <font>
      <b/>
      <sz val="11"/>
      <color theme="9" tint="-0.249977111117893"/>
      <name val="Arial Narrow"/>
      <family val="2"/>
    </font>
    <font>
      <sz val="16"/>
      <color theme="1"/>
      <name val="Arial Narrow"/>
      <family val="2"/>
    </font>
    <font>
      <sz val="12"/>
      <color theme="1"/>
      <name val="Calibri"/>
      <family val="2"/>
      <scheme val="minor"/>
    </font>
    <font>
      <sz val="12"/>
      <color rgb="FF000000"/>
      <name val="Calibri"/>
      <family val="2"/>
      <scheme val="minor"/>
    </font>
    <font>
      <sz val="12"/>
      <color rgb="FF000000"/>
      <name val="Arial Narrow"/>
      <family val="2"/>
    </font>
  </fonts>
  <fills count="1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BDCBD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bgColor indexed="64"/>
      </patternFill>
    </fill>
    <fill>
      <patternFill patternType="solid">
        <fgColor theme="5"/>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hair">
        <color theme="8" tint="-0.249977111117893"/>
      </right>
      <top style="hair">
        <color theme="8" tint="-0.249977111117893"/>
      </top>
      <bottom/>
      <diagonal/>
    </border>
    <border>
      <left/>
      <right style="hair">
        <color theme="8" tint="-0.249977111117893"/>
      </right>
      <top/>
      <bottom style="hair">
        <color theme="8" tint="-0.24997711111789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diagonal/>
    </border>
    <border>
      <left/>
      <right style="dashed">
        <color theme="9" tint="-0.24994659260841701"/>
      </right>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bottom style="dashed">
        <color rgb="FFE26B0A"/>
      </bottom>
      <diagonal/>
    </border>
  </borders>
  <cellStyleXfs count="4">
    <xf numFmtId="0" fontId="0" fillId="0" borderId="0"/>
    <xf numFmtId="0" fontId="18" fillId="0" borderId="0"/>
    <xf numFmtId="0" fontId="17" fillId="0" borderId="0"/>
    <xf numFmtId="9" fontId="30" fillId="0" borderId="0" applyFont="0" applyFill="0" applyBorder="0" applyAlignment="0" applyProtection="0"/>
  </cellStyleXfs>
  <cellXfs count="355">
    <xf numFmtId="0" fontId="0" fillId="0" borderId="0" xfId="0"/>
    <xf numFmtId="0" fontId="4"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0" fillId="0" borderId="0" xfId="0" applyAlignment="1">
      <alignment horizontal="left"/>
    </xf>
    <xf numFmtId="0" fontId="2"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2" xfId="0" applyFont="1" applyBorder="1" applyAlignment="1">
      <alignment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8" fillId="0" borderId="0" xfId="0" applyFont="1"/>
    <xf numFmtId="0" fontId="5" fillId="2" borderId="1" xfId="0" applyFont="1" applyFill="1" applyBorder="1" applyAlignment="1">
      <alignment horizontal="center" wrapText="1"/>
    </xf>
    <xf numFmtId="0" fontId="6" fillId="2" borderId="1" xfId="0" applyFont="1" applyFill="1" applyBorder="1" applyAlignment="1">
      <alignment wrapText="1"/>
    </xf>
    <xf numFmtId="0" fontId="0" fillId="0" borderId="1" xfId="0" applyBorder="1"/>
    <xf numFmtId="0" fontId="6" fillId="2" borderId="23" xfId="0" applyFont="1" applyFill="1" applyBorder="1" applyAlignment="1">
      <alignment wrapText="1"/>
    </xf>
    <xf numFmtId="0" fontId="5" fillId="2" borderId="25" xfId="0" applyFont="1" applyFill="1" applyBorder="1" applyAlignment="1">
      <alignment wrapText="1"/>
    </xf>
    <xf numFmtId="0" fontId="13" fillId="0" borderId="25" xfId="0" applyFont="1" applyBorder="1"/>
    <xf numFmtId="0" fontId="6" fillId="2" borderId="25" xfId="0" applyFont="1" applyFill="1" applyBorder="1" applyAlignment="1">
      <alignment wrapText="1"/>
    </xf>
    <xf numFmtId="0" fontId="6" fillId="2" borderId="26" xfId="0" applyFont="1" applyFill="1" applyBorder="1" applyAlignment="1">
      <alignment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0" fillId="0" borderId="0" xfId="0" applyAlignment="1">
      <alignment horizontal="center"/>
    </xf>
    <xf numFmtId="0" fontId="12" fillId="2" borderId="23" xfId="0" applyFont="1" applyFill="1" applyBorder="1" applyAlignment="1">
      <alignment vertical="top" wrapText="1"/>
    </xf>
    <xf numFmtId="0" fontId="20" fillId="0" borderId="0" xfId="0" applyFont="1"/>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vertical="center"/>
    </xf>
    <xf numFmtId="0" fontId="26" fillId="0" borderId="1" xfId="0" applyFont="1" applyBorder="1" applyAlignment="1">
      <alignment vertical="center"/>
    </xf>
    <xf numFmtId="0" fontId="28" fillId="0" borderId="1" xfId="0" applyFont="1" applyBorder="1" applyAlignment="1">
      <alignment horizontal="left"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164" fontId="28" fillId="0" borderId="1" xfId="0" quotePrefix="1" applyNumberFormat="1" applyFont="1" applyBorder="1" applyAlignment="1">
      <alignment vertical="center" wrapText="1"/>
    </xf>
    <xf numFmtId="164" fontId="28" fillId="0" borderId="1" xfId="0" applyNumberFormat="1" applyFont="1" applyBorder="1" applyAlignment="1">
      <alignment vertical="center" wrapText="1"/>
    </xf>
    <xf numFmtId="0" fontId="28" fillId="2" borderId="1" xfId="0" applyFont="1" applyFill="1" applyBorder="1" applyAlignment="1">
      <alignment horizontal="left" wrapText="1"/>
    </xf>
    <xf numFmtId="0" fontId="28" fillId="2" borderId="1" xfId="0" applyFont="1" applyFill="1" applyBorder="1" applyAlignment="1">
      <alignment vertical="center" wrapText="1"/>
    </xf>
    <xf numFmtId="0" fontId="28" fillId="0" borderId="8" xfId="0" applyFont="1" applyBorder="1" applyAlignment="1">
      <alignment horizontal="center" vertical="center"/>
    </xf>
    <xf numFmtId="0" fontId="29" fillId="0" borderId="1" xfId="0" applyFont="1" applyBorder="1" applyAlignment="1">
      <alignment horizontal="justify"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5" fontId="29" fillId="0" borderId="1" xfId="0" applyNumberFormat="1" applyFont="1" applyBorder="1" applyAlignment="1">
      <alignment vertical="center" wrapText="1"/>
    </xf>
    <xf numFmtId="9" fontId="28" fillId="0" borderId="8" xfId="0" applyNumberFormat="1" applyFont="1" applyBorder="1" applyAlignment="1">
      <alignment horizontal="center" vertical="center" wrapText="1"/>
    </xf>
    <xf numFmtId="9" fontId="28" fillId="0" borderId="8" xfId="0" applyNumberFormat="1" applyFont="1" applyBorder="1" applyAlignment="1">
      <alignment horizontal="center" vertical="center"/>
    </xf>
    <xf numFmtId="9" fontId="28" fillId="0" borderId="36" xfId="0" applyNumberFormat="1" applyFont="1" applyBorder="1" applyAlignment="1">
      <alignment horizontal="center" vertical="center"/>
    </xf>
    <xf numFmtId="165" fontId="29" fillId="0" borderId="8" xfId="0" applyNumberFormat="1" applyFont="1" applyBorder="1" applyAlignment="1">
      <alignment vertical="center" wrapText="1"/>
    </xf>
    <xf numFmtId="9" fontId="28" fillId="0" borderId="13" xfId="0" applyNumberFormat="1" applyFont="1" applyBorder="1" applyAlignment="1">
      <alignment horizontal="center" vertical="center"/>
    </xf>
    <xf numFmtId="0" fontId="20" fillId="2" borderId="0" xfId="0" applyFont="1" applyFill="1"/>
    <xf numFmtId="0" fontId="20" fillId="2" borderId="0" xfId="0" applyFont="1" applyFill="1" applyAlignment="1">
      <alignment horizontal="center" vertical="center"/>
    </xf>
    <xf numFmtId="0" fontId="20" fillId="2" borderId="0" xfId="0" applyFont="1" applyFill="1" applyAlignment="1">
      <alignment horizontal="left" vertical="center"/>
    </xf>
    <xf numFmtId="0" fontId="20" fillId="2" borderId="0" xfId="0" applyFont="1" applyFill="1" applyAlignment="1">
      <alignment horizontal="center"/>
    </xf>
    <xf numFmtId="0" fontId="20" fillId="2" borderId="0" xfId="0" applyFont="1" applyFill="1" applyAlignment="1">
      <alignment horizontal="justify" vertical="center"/>
    </xf>
    <xf numFmtId="0" fontId="26" fillId="15" borderId="50" xfId="0" applyFont="1" applyFill="1" applyBorder="1" applyAlignment="1">
      <alignment horizontal="center" vertical="center" textRotation="90"/>
    </xf>
    <xf numFmtId="0" fontId="26" fillId="2" borderId="0" xfId="0" applyFont="1" applyFill="1" applyAlignment="1">
      <alignment horizontal="center" vertical="center"/>
    </xf>
    <xf numFmtId="0" fontId="26" fillId="15" borderId="0" xfId="0" applyFont="1" applyFill="1" applyAlignment="1">
      <alignment horizontal="center" vertical="center"/>
    </xf>
    <xf numFmtId="0" fontId="20" fillId="0" borderId="50" xfId="0" applyFont="1" applyBorder="1" applyAlignment="1">
      <alignment horizontal="center" vertical="center"/>
    </xf>
    <xf numFmtId="0" fontId="37" fillId="0" borderId="50" xfId="0" applyFont="1" applyBorder="1" applyAlignment="1" applyProtection="1">
      <alignment horizontal="justify" vertical="center" wrapText="1"/>
      <protection locked="0"/>
    </xf>
    <xf numFmtId="0" fontId="20" fillId="0" borderId="50" xfId="0" applyFont="1" applyBorder="1" applyAlignment="1" applyProtection="1">
      <alignment horizontal="center" vertical="center"/>
      <protection hidden="1"/>
    </xf>
    <xf numFmtId="0" fontId="34" fillId="0" borderId="50" xfId="0" applyFont="1" applyBorder="1" applyAlignment="1" applyProtection="1">
      <alignment horizontal="center" vertical="center" textRotation="90"/>
      <protection locked="0"/>
    </xf>
    <xf numFmtId="9" fontId="34" fillId="0" borderId="50" xfId="0" applyNumberFormat="1" applyFont="1" applyBorder="1" applyAlignment="1" applyProtection="1">
      <alignment horizontal="center" vertical="center"/>
      <protection hidden="1"/>
    </xf>
    <xf numFmtId="166" fontId="20" fillId="0" borderId="50" xfId="3" applyNumberFormat="1" applyFont="1" applyBorder="1" applyAlignment="1">
      <alignment horizontal="center" vertical="center"/>
    </xf>
    <xf numFmtId="0" fontId="36" fillId="0" borderId="50" xfId="0" applyFont="1" applyBorder="1" applyAlignment="1" applyProtection="1">
      <alignment horizontal="center" vertical="center" textRotation="90" wrapText="1"/>
      <protection hidden="1"/>
    </xf>
    <xf numFmtId="9" fontId="34" fillId="0" borderId="49" xfId="0" applyNumberFormat="1" applyFont="1" applyBorder="1" applyAlignment="1" applyProtection="1">
      <alignment horizontal="center" vertical="center"/>
      <protection hidden="1"/>
    </xf>
    <xf numFmtId="0" fontId="36" fillId="0" borderId="50" xfId="0" applyFont="1" applyBorder="1" applyAlignment="1" applyProtection="1">
      <alignment horizontal="center" vertical="center" textRotation="90"/>
      <protection hidden="1"/>
    </xf>
    <xf numFmtId="0" fontId="34" fillId="0" borderId="49" xfId="0" applyFont="1" applyBorder="1" applyAlignment="1" applyProtection="1">
      <alignment horizontal="center" vertical="center" textRotation="90"/>
      <protection locked="0"/>
    </xf>
    <xf numFmtId="0" fontId="37" fillId="0" borderId="50" xfId="0" applyFont="1" applyBorder="1" applyAlignment="1" applyProtection="1">
      <alignment horizontal="center" vertical="center" wrapText="1"/>
      <protection locked="0"/>
    </xf>
    <xf numFmtId="0" fontId="37" fillId="0" borderId="50" xfId="0" applyFont="1" applyBorder="1" applyAlignment="1" applyProtection="1">
      <alignment horizontal="center" vertical="center"/>
      <protection locked="0"/>
    </xf>
    <xf numFmtId="14" fontId="37" fillId="0" borderId="50" xfId="0" applyNumberFormat="1" applyFont="1" applyBorder="1" applyAlignment="1" applyProtection="1">
      <alignment horizontal="center" vertical="center"/>
      <protection locked="0"/>
    </xf>
    <xf numFmtId="0" fontId="20" fillId="2" borderId="0" xfId="0" applyFont="1" applyFill="1" applyAlignment="1">
      <alignment vertical="center"/>
    </xf>
    <xf numFmtId="0" fontId="20" fillId="0" borderId="50" xfId="0" applyFont="1" applyBorder="1" applyAlignment="1" applyProtection="1">
      <alignment horizontal="center" vertical="top" wrapText="1"/>
      <protection locked="0"/>
    </xf>
    <xf numFmtId="0" fontId="20" fillId="0" borderId="50" xfId="0" applyFont="1" applyBorder="1" applyAlignment="1" applyProtection="1">
      <alignment horizontal="center" vertical="center"/>
      <protection locked="0"/>
    </xf>
    <xf numFmtId="0" fontId="20" fillId="0" borderId="50" xfId="0" applyFont="1" applyBorder="1" applyAlignment="1">
      <alignment horizontal="center" vertical="top"/>
    </xf>
    <xf numFmtId="0" fontId="20" fillId="0" borderId="50" xfId="0" applyFont="1" applyBorder="1" applyAlignment="1" applyProtection="1">
      <alignment horizontal="justify" vertical="center"/>
      <protection locked="0"/>
    </xf>
    <xf numFmtId="0" fontId="20" fillId="0" borderId="50" xfId="0" applyFont="1" applyBorder="1" applyAlignment="1" applyProtection="1">
      <alignment horizontal="center" vertical="top"/>
      <protection hidden="1"/>
    </xf>
    <xf numFmtId="0" fontId="20" fillId="0" borderId="50" xfId="0" applyFont="1" applyBorder="1" applyAlignment="1" applyProtection="1">
      <alignment horizontal="center" vertical="top" textRotation="90"/>
      <protection locked="0"/>
    </xf>
    <xf numFmtId="9" fontId="20" fillId="0" borderId="50" xfId="0" applyNumberFormat="1" applyFont="1" applyBorder="1" applyAlignment="1" applyProtection="1">
      <alignment horizontal="center" vertical="top"/>
      <protection hidden="1"/>
    </xf>
    <xf numFmtId="0" fontId="34" fillId="0" borderId="50" xfId="0" applyFont="1" applyBorder="1" applyAlignment="1" applyProtection="1">
      <alignment horizontal="center" vertical="top" textRotation="90"/>
      <protection locked="0"/>
    </xf>
    <xf numFmtId="166" fontId="20" fillId="0" borderId="50" xfId="3" applyNumberFormat="1" applyFont="1" applyBorder="1" applyAlignment="1">
      <alignment horizontal="center" vertical="top"/>
    </xf>
    <xf numFmtId="0" fontId="26" fillId="0" borderId="50" xfId="0" applyFont="1" applyBorder="1" applyAlignment="1" applyProtection="1">
      <alignment horizontal="center" vertical="top" textRotation="90" wrapText="1"/>
      <protection hidden="1"/>
    </xf>
    <xf numFmtId="9" fontId="20" fillId="0" borderId="49" xfId="0" applyNumberFormat="1" applyFont="1" applyBorder="1" applyAlignment="1" applyProtection="1">
      <alignment horizontal="center" vertical="top"/>
      <protection hidden="1"/>
    </xf>
    <xf numFmtId="0" fontId="26" fillId="0" borderId="50" xfId="0" applyFont="1" applyBorder="1" applyAlignment="1" applyProtection="1">
      <alignment horizontal="center" vertical="top" textRotation="90"/>
      <protection hidden="1"/>
    </xf>
    <xf numFmtId="0" fontId="20" fillId="0" borderId="49" xfId="0" applyFont="1" applyBorder="1" applyAlignment="1" applyProtection="1">
      <alignment horizontal="center" vertical="top" textRotation="90"/>
      <protection locked="0"/>
    </xf>
    <xf numFmtId="0" fontId="20" fillId="0" borderId="50" xfId="0" applyFont="1" applyBorder="1" applyAlignment="1" applyProtection="1">
      <alignment horizontal="center" vertical="top"/>
      <protection locked="0"/>
    </xf>
    <xf numFmtId="14" fontId="20" fillId="0" borderId="50" xfId="0" applyNumberFormat="1" applyFont="1" applyBorder="1" applyAlignment="1" applyProtection="1">
      <alignment horizontal="center" vertical="top"/>
      <protection locked="0"/>
    </xf>
    <xf numFmtId="0" fontId="26" fillId="0" borderId="0" xfId="0" applyFont="1" applyAlignment="1">
      <alignment horizontal="left" vertical="center"/>
    </xf>
    <xf numFmtId="0" fontId="20" fillId="0" borderId="0" xfId="0" applyFont="1" applyAlignment="1">
      <alignment horizontal="justify" vertical="center"/>
    </xf>
    <xf numFmtId="0" fontId="20" fillId="0" borderId="0" xfId="0" applyFont="1" applyAlignment="1">
      <alignment horizontal="center" vertical="center"/>
    </xf>
    <xf numFmtId="0" fontId="20" fillId="0" borderId="0" xfId="0" applyFont="1" applyAlignment="1">
      <alignment horizontal="center"/>
    </xf>
    <xf numFmtId="9" fontId="39" fillId="0" borderId="37" xfId="0" applyNumberFormat="1" applyFont="1" applyBorder="1" applyAlignment="1">
      <alignment horizontal="center" vertical="center"/>
    </xf>
    <xf numFmtId="9" fontId="29" fillId="0" borderId="36" xfId="0" applyNumberFormat="1" applyFont="1" applyBorder="1" applyAlignment="1">
      <alignment horizontal="center" vertical="center" wrapText="1"/>
    </xf>
    <xf numFmtId="9" fontId="39" fillId="0" borderId="36" xfId="0" applyNumberFormat="1" applyFont="1" applyBorder="1" applyAlignment="1">
      <alignment horizontal="center" vertical="center"/>
    </xf>
    <xf numFmtId="9" fontId="28" fillId="0" borderId="53" xfId="0" applyNumberFormat="1" applyFont="1" applyBorder="1" applyAlignment="1">
      <alignment horizontal="center" vertical="center" wrapText="1"/>
    </xf>
    <xf numFmtId="0" fontId="40" fillId="0" borderId="0" xfId="0" applyFont="1" applyAlignment="1">
      <alignment vertical="center" wrapText="1"/>
    </xf>
    <xf numFmtId="0" fontId="41" fillId="0" borderId="56" xfId="0" applyFont="1" applyBorder="1" applyAlignment="1">
      <alignment vertical="center" wrapText="1"/>
    </xf>
    <xf numFmtId="0" fontId="40" fillId="0" borderId="50" xfId="0" applyFont="1" applyBorder="1" applyAlignment="1" applyProtection="1">
      <alignment horizontal="justify" vertical="center" wrapText="1"/>
      <protection locked="0"/>
    </xf>
    <xf numFmtId="0" fontId="40" fillId="0" borderId="50" xfId="0" applyFont="1" applyBorder="1" applyAlignment="1" applyProtection="1">
      <alignment horizontal="center" vertical="top" wrapText="1"/>
      <protection locked="0"/>
    </xf>
    <xf numFmtId="0" fontId="40" fillId="0" borderId="0" xfId="0" applyFont="1"/>
    <xf numFmtId="0" fontId="40" fillId="0" borderId="0" xfId="0" applyFont="1" applyAlignment="1">
      <alignment wrapText="1"/>
    </xf>
    <xf numFmtId="0" fontId="41" fillId="0" borderId="57" xfId="0" applyFont="1" applyBorder="1" applyAlignment="1">
      <alignment vertical="center" wrapText="1"/>
    </xf>
    <xf numFmtId="0" fontId="40" fillId="0" borderId="50" xfId="0" applyFont="1" applyBorder="1" applyAlignment="1" applyProtection="1">
      <alignment horizontal="left" vertical="top" wrapText="1"/>
      <protection locked="0"/>
    </xf>
    <xf numFmtId="0" fontId="42" fillId="0" borderId="11" xfId="0" applyFont="1" applyBorder="1" applyAlignment="1">
      <alignment horizontal="left" vertical="center" wrapText="1"/>
    </xf>
    <xf numFmtId="0" fontId="42" fillId="0" borderId="12" xfId="0" applyFont="1" applyBorder="1" applyAlignment="1">
      <alignment horizontal="left" vertical="center" wrapText="1"/>
    </xf>
    <xf numFmtId="0" fontId="34" fillId="0" borderId="54" xfId="0" applyFont="1" applyBorder="1" applyAlignment="1">
      <alignment vertical="center" wrapText="1"/>
    </xf>
    <xf numFmtId="0" fontId="42" fillId="0" borderId="36" xfId="0" applyFont="1" applyBorder="1" applyAlignment="1">
      <alignment horizontal="left" vertical="center" wrapText="1"/>
    </xf>
    <xf numFmtId="0" fontId="34" fillId="0" borderId="0" xfId="0" applyFont="1" applyAlignment="1">
      <alignment vertical="center" wrapText="1"/>
    </xf>
    <xf numFmtId="9" fontId="42" fillId="0" borderId="36" xfId="0" applyNumberFormat="1" applyFont="1" applyBorder="1" applyAlignment="1">
      <alignment horizontal="left" vertical="center" wrapText="1"/>
    </xf>
    <xf numFmtId="0" fontId="42" fillId="0" borderId="55" xfId="0" applyFont="1" applyBorder="1" applyAlignment="1">
      <alignment horizontal="left" vertical="center" wrapText="1"/>
    </xf>
    <xf numFmtId="0" fontId="42" fillId="0" borderId="9" xfId="0" applyFont="1" applyBorder="1" applyAlignment="1">
      <alignment horizontal="left" vertical="center" wrapText="1"/>
    </xf>
    <xf numFmtId="0" fontId="42" fillId="0" borderId="1" xfId="0" applyFont="1" applyBorder="1" applyAlignment="1">
      <alignment horizontal="left" vertical="center" wrapText="1"/>
    </xf>
    <xf numFmtId="0" fontId="42"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0" xfId="0" applyFont="1" applyAlignment="1">
      <alignment vertical="center"/>
    </xf>
    <xf numFmtId="0" fontId="34" fillId="0" borderId="0" xfId="0" applyFont="1"/>
    <xf numFmtId="0" fontId="20" fillId="2" borderId="1" xfId="0" applyFont="1" applyFill="1" applyBorder="1" applyAlignment="1">
      <alignment vertical="center" wrapText="1"/>
    </xf>
    <xf numFmtId="0" fontId="20" fillId="0" borderId="1" xfId="0" applyFont="1" applyBorder="1" applyAlignment="1">
      <alignment vertical="center" wrapText="1"/>
    </xf>
    <xf numFmtId="0" fontId="20" fillId="0" borderId="10" xfId="0" applyFont="1" applyBorder="1" applyAlignment="1">
      <alignment horizontal="left" vertical="center" wrapText="1"/>
    </xf>
    <xf numFmtId="0" fontId="20" fillId="0" borderId="10" xfId="0" applyFont="1" applyBorder="1" applyAlignment="1">
      <alignment vertical="center" wrapText="1"/>
    </xf>
    <xf numFmtId="0" fontId="34" fillId="0" borderId="50" xfId="0" applyFont="1" applyBorder="1" applyAlignment="1" applyProtection="1">
      <alignment horizontal="center" vertical="center" wrapText="1"/>
      <protection locked="0"/>
    </xf>
    <xf numFmtId="0" fontId="20" fillId="15" borderId="28" xfId="0" applyFont="1" applyFill="1" applyBorder="1" applyAlignment="1">
      <alignment horizontal="center" vertical="center"/>
    </xf>
    <xf numFmtId="0" fontId="20" fillId="15" borderId="27" xfId="0" applyFont="1" applyFill="1" applyBorder="1" applyAlignment="1">
      <alignment horizontal="center" vertical="center"/>
    </xf>
    <xf numFmtId="0" fontId="27" fillId="2" borderId="1" xfId="0" applyFont="1" applyFill="1" applyBorder="1" applyAlignment="1" applyProtection="1">
      <alignment horizontal="left" vertical="center" wrapText="1"/>
      <protection locked="0"/>
    </xf>
    <xf numFmtId="0" fontId="27" fillId="0" borderId="1" xfId="0" applyFont="1" applyBorder="1" applyAlignment="1">
      <alignment horizontal="left" vertical="center" wrapText="1"/>
    </xf>
    <xf numFmtId="0" fontId="21" fillId="8"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34" fillId="15" borderId="27" xfId="0" applyFont="1" applyFill="1" applyBorder="1" applyAlignment="1">
      <alignment horizontal="center" vertical="center"/>
    </xf>
    <xf numFmtId="0" fontId="34" fillId="15" borderId="1" xfId="0" applyFont="1" applyFill="1" applyBorder="1" applyAlignment="1">
      <alignment horizontal="center" vertical="center"/>
    </xf>
    <xf numFmtId="0" fontId="20" fillId="15" borderId="31"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34" fillId="15" borderId="27"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20" fillId="15" borderId="11" xfId="0" applyFont="1" applyFill="1" applyBorder="1" applyAlignment="1">
      <alignment horizontal="center" vertical="center"/>
    </xf>
    <xf numFmtId="0" fontId="25" fillId="4" borderId="27"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3" fillId="7" borderId="27"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1" xfId="0" applyFont="1" applyBorder="1" applyAlignment="1">
      <alignment horizontal="left" vertical="center" wrapText="1"/>
    </xf>
    <xf numFmtId="0" fontId="26" fillId="0" borderId="28" xfId="0" applyFont="1" applyBorder="1" applyAlignment="1">
      <alignment horizontal="left" vertical="center" wrapText="1"/>
    </xf>
    <xf numFmtId="0" fontId="26" fillId="0" borderId="27" xfId="0" applyFont="1" applyBorder="1" applyAlignment="1">
      <alignment horizontal="left" vertical="center" wrapText="1"/>
    </xf>
    <xf numFmtId="0" fontId="25" fillId="4" borderId="11"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6" fillId="0" borderId="8" xfId="0" applyFont="1" applyBorder="1" applyAlignment="1">
      <alignment horizontal="left" vertical="center"/>
    </xf>
    <xf numFmtId="0" fontId="26" fillId="0" borderId="10" xfId="0" applyFont="1" applyBorder="1" applyAlignment="1">
      <alignment horizontal="left" vertical="center"/>
    </xf>
    <xf numFmtId="0" fontId="26" fillId="0" borderId="8" xfId="0" applyFont="1" applyBorder="1" applyAlignment="1">
      <alignment vertical="center" wrapText="1"/>
    </xf>
    <xf numFmtId="0" fontId="26" fillId="0" borderId="10" xfId="0" applyFont="1" applyBorder="1" applyAlignment="1">
      <alignment vertical="center" wrapText="1"/>
    </xf>
    <xf numFmtId="0" fontId="26" fillId="0" borderId="8" xfId="0" applyFont="1" applyBorder="1" applyAlignment="1">
      <alignment vertical="center"/>
    </xf>
    <xf numFmtId="0" fontId="26" fillId="0" borderId="10" xfId="0" applyFont="1" applyBorder="1" applyAlignment="1">
      <alignment vertical="center"/>
    </xf>
    <xf numFmtId="0" fontId="24" fillId="4" borderId="35" xfId="0" applyFont="1" applyFill="1" applyBorder="1" applyAlignment="1">
      <alignment horizontal="center" vertical="center" wrapText="1"/>
    </xf>
    <xf numFmtId="0" fontId="24" fillId="4" borderId="34" xfId="0" applyFont="1" applyFill="1" applyBorder="1" applyAlignment="1">
      <alignment horizontal="center" vertical="center" wrapText="1"/>
    </xf>
    <xf numFmtId="0" fontId="32" fillId="15" borderId="41" xfId="0" applyFont="1" applyFill="1" applyBorder="1" applyAlignment="1">
      <alignment horizontal="left" vertical="center"/>
    </xf>
    <xf numFmtId="0" fontId="32" fillId="15" borderId="42" xfId="0" applyFont="1" applyFill="1" applyBorder="1" applyAlignment="1">
      <alignment horizontal="left" vertical="center"/>
    </xf>
    <xf numFmtId="0" fontId="34" fillId="2" borderId="41" xfId="0" applyFont="1" applyFill="1" applyBorder="1" applyAlignment="1" applyProtection="1">
      <alignment horizontal="left" vertical="center" wrapText="1"/>
      <protection locked="0"/>
    </xf>
    <xf numFmtId="0" fontId="34" fillId="2" borderId="48" xfId="0" applyFont="1" applyFill="1" applyBorder="1" applyAlignment="1" applyProtection="1">
      <alignment horizontal="left" vertical="center" wrapText="1"/>
      <protection locked="0"/>
    </xf>
    <xf numFmtId="0" fontId="34" fillId="2" borderId="42" xfId="0" applyFont="1" applyFill="1" applyBorder="1" applyAlignment="1" applyProtection="1">
      <alignment horizontal="left" vertical="center" wrapText="1"/>
      <protection locked="0"/>
    </xf>
    <xf numFmtId="0" fontId="22" fillId="2" borderId="38"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0" xfId="0" applyFont="1" applyFill="1" applyAlignment="1">
      <alignment horizontal="center" vertical="center"/>
    </xf>
    <xf numFmtId="0" fontId="22" fillId="2" borderId="44" xfId="0" applyFont="1" applyFill="1" applyBorder="1" applyAlignment="1">
      <alignment horizontal="center" vertical="center"/>
    </xf>
    <xf numFmtId="0" fontId="22" fillId="2" borderId="45" xfId="0" applyFont="1" applyFill="1" applyBorder="1" applyAlignment="1">
      <alignment horizontal="center" vertical="center"/>
    </xf>
    <xf numFmtId="0" fontId="22" fillId="2" borderId="46" xfId="0" applyFont="1" applyFill="1" applyBorder="1" applyAlignment="1">
      <alignment horizontal="center" vertical="center"/>
    </xf>
    <xf numFmtId="0" fontId="22" fillId="2" borderId="47" xfId="0" applyFont="1" applyFill="1" applyBorder="1" applyAlignment="1">
      <alignment horizontal="center" vertical="center"/>
    </xf>
    <xf numFmtId="0" fontId="31" fillId="15" borderId="38" xfId="0" applyFont="1" applyFill="1" applyBorder="1" applyAlignment="1">
      <alignment horizontal="center" vertical="center" wrapText="1"/>
    </xf>
    <xf numFmtId="0" fontId="31" fillId="15" borderId="39" xfId="0" applyFont="1" applyFill="1" applyBorder="1" applyAlignment="1">
      <alignment horizontal="center" vertical="center" wrapText="1"/>
    </xf>
    <xf numFmtId="0" fontId="31" fillId="15" borderId="43" xfId="0" applyFont="1" applyFill="1" applyBorder="1" applyAlignment="1">
      <alignment horizontal="center" vertical="center" wrapText="1"/>
    </xf>
    <xf numFmtId="0" fontId="31" fillId="15" borderId="0" xfId="0" applyFont="1" applyFill="1" applyAlignment="1">
      <alignment horizontal="center" vertical="center" wrapText="1"/>
    </xf>
    <xf numFmtId="0" fontId="31" fillId="15" borderId="45" xfId="0" applyFont="1" applyFill="1" applyBorder="1" applyAlignment="1">
      <alignment horizontal="center" vertical="center" wrapText="1"/>
    </xf>
    <xf numFmtId="0" fontId="31" fillId="15" borderId="46" xfId="0" applyFont="1" applyFill="1" applyBorder="1" applyAlignment="1">
      <alignment horizontal="center" vertical="center" wrapText="1"/>
    </xf>
    <xf numFmtId="0" fontId="26" fillId="15" borderId="41" xfId="0" applyFont="1" applyFill="1" applyBorder="1" applyAlignment="1">
      <alignment horizontal="center" vertical="center"/>
    </xf>
    <xf numFmtId="0" fontId="26" fillId="15" borderId="48" xfId="0" applyFont="1" applyFill="1" applyBorder="1" applyAlignment="1">
      <alignment horizontal="center" vertical="center"/>
    </xf>
    <xf numFmtId="0" fontId="26" fillId="15" borderId="42" xfId="0" applyFont="1" applyFill="1" applyBorder="1" applyAlignment="1">
      <alignment horizontal="center" vertical="center"/>
    </xf>
    <xf numFmtId="0" fontId="26" fillId="15" borderId="41" xfId="0" applyFont="1" applyFill="1" applyBorder="1" applyAlignment="1">
      <alignment horizontal="left" vertical="center"/>
    </xf>
    <xf numFmtId="0" fontId="26" fillId="15" borderId="42" xfId="0" applyFont="1" applyFill="1" applyBorder="1" applyAlignment="1">
      <alignment horizontal="left" vertical="center"/>
    </xf>
    <xf numFmtId="0" fontId="33" fillId="2" borderId="41" xfId="0" applyFont="1" applyFill="1" applyBorder="1" applyAlignment="1" applyProtection="1">
      <alignment horizontal="left" vertical="center"/>
      <protection locked="0"/>
    </xf>
    <xf numFmtId="0" fontId="33" fillId="2" borderId="48" xfId="0" applyFont="1" applyFill="1" applyBorder="1" applyAlignment="1" applyProtection="1">
      <alignment horizontal="left" vertical="center"/>
      <protection locked="0"/>
    </xf>
    <xf numFmtId="0" fontId="33" fillId="2" borderId="42" xfId="0" applyFont="1" applyFill="1" applyBorder="1" applyAlignment="1" applyProtection="1">
      <alignment horizontal="left" vertical="center"/>
      <protection locked="0"/>
    </xf>
    <xf numFmtId="0" fontId="20" fillId="2" borderId="0" xfId="0" applyFont="1" applyFill="1" applyAlignment="1">
      <alignment horizontal="left" vertical="center"/>
    </xf>
    <xf numFmtId="0" fontId="26" fillId="15" borderId="50" xfId="0" applyFont="1" applyFill="1" applyBorder="1" applyAlignment="1">
      <alignment horizontal="center" vertical="center"/>
    </xf>
    <xf numFmtId="0" fontId="26" fillId="15" borderId="51" xfId="0" applyFont="1" applyFill="1" applyBorder="1" applyAlignment="1">
      <alignment horizontal="center" vertical="center" wrapText="1"/>
    </xf>
    <xf numFmtId="0" fontId="26" fillId="15" borderId="50" xfId="0" applyFont="1" applyFill="1" applyBorder="1" applyAlignment="1">
      <alignment horizontal="center" vertical="center" wrapText="1"/>
    </xf>
    <xf numFmtId="0" fontId="26" fillId="15" borderId="51" xfId="0" applyFont="1" applyFill="1" applyBorder="1" applyAlignment="1">
      <alignment horizontal="center" vertical="center"/>
    </xf>
    <xf numFmtId="0" fontId="26" fillId="15" borderId="49" xfId="0" applyFont="1" applyFill="1" applyBorder="1" applyAlignment="1">
      <alignment horizontal="center" vertical="center" textRotation="90" wrapText="1"/>
    </xf>
    <xf numFmtId="0" fontId="26" fillId="15" borderId="51" xfId="0" applyFont="1" applyFill="1" applyBorder="1" applyAlignment="1">
      <alignment horizontal="center" vertical="center" textRotation="90" wrapText="1"/>
    </xf>
    <xf numFmtId="0" fontId="26" fillId="15" borderId="49" xfId="0" applyFont="1" applyFill="1" applyBorder="1" applyAlignment="1">
      <alignment horizontal="center" vertical="center" wrapText="1"/>
    </xf>
    <xf numFmtId="0" fontId="26" fillId="15" borderId="52" xfId="0" applyFont="1" applyFill="1" applyBorder="1" applyAlignment="1">
      <alignment horizontal="center" vertical="center" wrapText="1"/>
    </xf>
    <xf numFmtId="0" fontId="26" fillId="15" borderId="43" xfId="0" applyFont="1" applyFill="1" applyBorder="1" applyAlignment="1">
      <alignment horizontal="center" vertical="center"/>
    </xf>
    <xf numFmtId="0" fontId="26" fillId="15" borderId="45" xfId="0" applyFont="1" applyFill="1" applyBorder="1" applyAlignment="1">
      <alignment horizontal="center" vertical="center"/>
    </xf>
    <xf numFmtId="0" fontId="20" fillId="0" borderId="49" xfId="0" applyFont="1" applyBorder="1" applyAlignment="1">
      <alignment horizontal="center" vertical="center"/>
    </xf>
    <xf numFmtId="0" fontId="20" fillId="0" borderId="52" xfId="0" applyFont="1" applyBorder="1" applyAlignment="1">
      <alignment horizontal="center" vertical="center"/>
    </xf>
    <xf numFmtId="0" fontId="34" fillId="0" borderId="49" xfId="0" applyFont="1" applyBorder="1" applyAlignment="1" applyProtection="1">
      <alignment horizontal="center" vertical="center" wrapText="1"/>
      <protection locked="0"/>
    </xf>
    <xf numFmtId="0" fontId="34" fillId="0" borderId="52" xfId="0" applyFont="1" applyBorder="1" applyAlignment="1" applyProtection="1">
      <alignment horizontal="center" vertical="center" wrapText="1"/>
      <protection locked="0"/>
    </xf>
    <xf numFmtId="0" fontId="35" fillId="0" borderId="49" xfId="0" applyFont="1" applyBorder="1" applyAlignment="1" applyProtection="1">
      <alignment horizontal="center" vertical="center" wrapText="1"/>
      <protection locked="0"/>
    </xf>
    <xf numFmtId="0" fontId="35" fillId="0" borderId="52" xfId="0" applyFont="1" applyBorder="1" applyAlignment="1" applyProtection="1">
      <alignment horizontal="center" vertical="center" wrapText="1"/>
      <protection locked="0"/>
    </xf>
    <xf numFmtId="0" fontId="27" fillId="6" borderId="49" xfId="0" applyFont="1" applyFill="1" applyBorder="1" applyAlignment="1" applyProtection="1">
      <alignment horizontal="center" vertical="center"/>
      <protection locked="0"/>
    </xf>
    <xf numFmtId="0" fontId="27" fillId="6" borderId="52" xfId="0" applyFont="1" applyFill="1" applyBorder="1" applyAlignment="1" applyProtection="1">
      <alignment horizontal="center" vertical="center"/>
      <protection locked="0"/>
    </xf>
    <xf numFmtId="0" fontId="26" fillId="15" borderId="50" xfId="0" applyFont="1" applyFill="1" applyBorder="1" applyAlignment="1">
      <alignment horizontal="center" vertical="center" textRotation="90" wrapText="1"/>
    </xf>
    <xf numFmtId="0" fontId="26" fillId="15" borderId="43" xfId="0" applyFont="1" applyFill="1" applyBorder="1" applyAlignment="1">
      <alignment horizontal="center" vertical="center" wrapText="1"/>
    </xf>
    <xf numFmtId="0" fontId="33" fillId="15" borderId="49" xfId="0" applyFont="1" applyFill="1" applyBorder="1" applyAlignment="1">
      <alignment horizontal="center" vertical="center" textRotation="90"/>
    </xf>
    <xf numFmtId="0" fontId="33" fillId="15" borderId="51" xfId="0" applyFont="1" applyFill="1" applyBorder="1" applyAlignment="1">
      <alignment horizontal="center" vertical="center" textRotation="90"/>
    </xf>
    <xf numFmtId="0" fontId="36" fillId="0" borderId="49" xfId="0" applyFont="1" applyBorder="1" applyAlignment="1" applyProtection="1">
      <alignment horizontal="center" vertical="center"/>
      <protection hidden="1"/>
    </xf>
    <xf numFmtId="0" fontId="36" fillId="0" borderId="52" xfId="0" applyFont="1" applyBorder="1" applyAlignment="1" applyProtection="1">
      <alignment horizontal="center" vertical="center"/>
      <protection hidden="1"/>
    </xf>
    <xf numFmtId="0" fontId="36" fillId="0" borderId="49" xfId="0" applyFont="1" applyBorder="1" applyAlignment="1" applyProtection="1">
      <alignment horizontal="center" vertical="center" wrapText="1"/>
      <protection hidden="1"/>
    </xf>
    <xf numFmtId="0" fontId="36" fillId="0" borderId="52" xfId="0" applyFont="1" applyBorder="1" applyAlignment="1" applyProtection="1">
      <alignment horizontal="center" vertical="center" wrapText="1"/>
      <protection hidden="1"/>
    </xf>
    <xf numFmtId="9" fontId="34" fillId="0" borderId="49" xfId="0" applyNumberFormat="1" applyFont="1" applyBorder="1" applyAlignment="1" applyProtection="1">
      <alignment horizontal="center" vertical="center" wrapText="1"/>
      <protection hidden="1"/>
    </xf>
    <xf numFmtId="9" fontId="34" fillId="0" borderId="52" xfId="0" applyNumberFormat="1" applyFont="1" applyBorder="1" applyAlignment="1" applyProtection="1">
      <alignment horizontal="center" vertical="center" wrapText="1"/>
      <protection hidden="1"/>
    </xf>
    <xf numFmtId="9" fontId="34" fillId="0" borderId="49" xfId="0" applyNumberFormat="1" applyFont="1" applyBorder="1" applyAlignment="1" applyProtection="1">
      <alignment horizontal="center" vertical="center" wrapText="1"/>
      <protection locked="0"/>
    </xf>
    <xf numFmtId="9" fontId="34" fillId="0" borderId="52" xfId="0" applyNumberFormat="1" applyFont="1" applyBorder="1" applyAlignment="1" applyProtection="1">
      <alignment horizontal="center" vertical="center" wrapText="1"/>
      <protection locked="0"/>
    </xf>
    <xf numFmtId="0" fontId="20" fillId="0" borderId="41" xfId="0" applyFont="1" applyBorder="1" applyAlignment="1">
      <alignment horizontal="left" vertical="center" wrapText="1"/>
    </xf>
    <xf numFmtId="0" fontId="20" fillId="0" borderId="48" xfId="0" applyFont="1" applyBorder="1" applyAlignment="1">
      <alignment horizontal="left" vertical="center" wrapText="1"/>
    </xf>
    <xf numFmtId="0" fontId="20" fillId="0" borderId="42" xfId="0" applyFont="1" applyBorder="1" applyAlignment="1">
      <alignment horizontal="left" vertical="center" wrapText="1"/>
    </xf>
    <xf numFmtId="0" fontId="6" fillId="2" borderId="1" xfId="0" applyFont="1" applyFill="1" applyBorder="1" applyAlignment="1">
      <alignment horizontal="center" vertical="center"/>
    </xf>
    <xf numFmtId="0" fontId="14" fillId="0" borderId="1" xfId="0" applyFont="1" applyBorder="1" applyAlignment="1">
      <alignment horizontal="left"/>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5" fillId="2" borderId="2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1" fillId="0" borderId="1" xfId="0" applyFont="1" applyBorder="1" applyAlignment="1">
      <alignment horizontal="center" wrapText="1"/>
    </xf>
    <xf numFmtId="0" fontId="5" fillId="2" borderId="16" xfId="0" applyFont="1" applyFill="1" applyBorder="1" applyAlignment="1">
      <alignment horizontal="center" wrapText="1"/>
    </xf>
    <xf numFmtId="0" fontId="5" fillId="2" borderId="22" xfId="0" applyFont="1" applyFill="1" applyBorder="1" applyAlignment="1">
      <alignment horizontal="center" wrapText="1"/>
    </xf>
    <xf numFmtId="0" fontId="5" fillId="2" borderId="17" xfId="0" applyFont="1" applyFill="1" applyBorder="1" applyAlignment="1">
      <alignment horizontal="center" wrapText="1"/>
    </xf>
    <xf numFmtId="0" fontId="5" fillId="2" borderId="1" xfId="0" applyFont="1" applyFill="1" applyBorder="1" applyAlignment="1">
      <alignment horizont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wrapText="1"/>
    </xf>
    <xf numFmtId="0" fontId="5" fillId="2" borderId="23" xfId="0" applyFont="1" applyFill="1" applyBorder="1" applyAlignment="1">
      <alignment horizont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2" fillId="0" borderId="1"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 xfId="0" applyBorder="1" applyAlignment="1">
      <alignment horizontal="left"/>
    </xf>
    <xf numFmtId="0" fontId="2" fillId="0" borderId="0" xfId="0" applyFont="1" applyAlignment="1">
      <alignment horizont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10" borderId="13" xfId="0" applyFont="1" applyFill="1" applyBorder="1" applyAlignment="1">
      <alignment horizontal="center" wrapText="1"/>
    </xf>
    <xf numFmtId="0" fontId="3" fillId="10" borderId="12" xfId="0" applyFont="1" applyFill="1" applyBorder="1" applyAlignment="1">
      <alignment horizontal="center" wrapText="1"/>
    </xf>
    <xf numFmtId="0" fontId="3" fillId="10" borderId="29" xfId="0" applyFont="1" applyFill="1" applyBorder="1" applyAlignment="1">
      <alignment horizontal="center" wrapText="1"/>
    </xf>
    <xf numFmtId="0" fontId="3" fillId="10" borderId="30" xfId="0" applyFont="1" applyFill="1" applyBorder="1" applyAlignment="1">
      <alignment horizontal="center" wrapText="1"/>
    </xf>
    <xf numFmtId="0" fontId="3" fillId="10" borderId="31" xfId="0" applyFont="1" applyFill="1" applyBorder="1" applyAlignment="1">
      <alignment horizontal="center" wrapText="1"/>
    </xf>
    <xf numFmtId="0" fontId="3" fillId="10" borderId="32" xfId="0" applyFont="1" applyFill="1" applyBorder="1" applyAlignment="1">
      <alignment horizontal="center" wrapText="1"/>
    </xf>
    <xf numFmtId="0" fontId="15" fillId="0" borderId="1" xfId="0" applyFont="1" applyBorder="1" applyAlignment="1">
      <alignment horizontal="center" vertical="center" wrapText="1"/>
    </xf>
    <xf numFmtId="0" fontId="16" fillId="0" borderId="11" xfId="0" applyFont="1" applyBorder="1" applyAlignment="1">
      <alignment horizontal="center" vertical="center"/>
    </xf>
    <xf numFmtId="0" fontId="16" fillId="0" borderId="27" xfId="0" applyFont="1" applyBorder="1" applyAlignment="1">
      <alignment horizontal="center" vertical="center"/>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0" fillId="0" borderId="13" xfId="0" applyBorder="1"/>
    <xf numFmtId="0" fontId="0" fillId="0" borderId="14" xfId="0" applyBorder="1"/>
    <xf numFmtId="0" fontId="0" fillId="0" borderId="12" xfId="0" applyBorder="1"/>
    <xf numFmtId="0" fontId="0" fillId="0" borderId="31" xfId="0" applyBorder="1"/>
    <xf numFmtId="0" fontId="0" fillId="0" borderId="33" xfId="0" applyBorder="1"/>
    <xf numFmtId="0" fontId="0" fillId="0" borderId="32" xfId="0" applyBorder="1"/>
    <xf numFmtId="0" fontId="16" fillId="0" borderId="28" xfId="0" applyFont="1" applyBorder="1" applyAlignment="1">
      <alignment horizontal="center" vertical="center"/>
    </xf>
    <xf numFmtId="0" fontId="1" fillId="6" borderId="13"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0" fillId="9" borderId="13" xfId="0" applyFill="1" applyBorder="1" applyAlignment="1">
      <alignment horizontal="center" wrapText="1"/>
    </xf>
    <xf numFmtId="0" fontId="0" fillId="9" borderId="12" xfId="0" applyFill="1" applyBorder="1" applyAlignment="1">
      <alignment horizontal="center" wrapText="1"/>
    </xf>
    <xf numFmtId="0" fontId="0" fillId="9" borderId="29" xfId="0" applyFill="1" applyBorder="1" applyAlignment="1">
      <alignment horizontal="center" wrapText="1"/>
    </xf>
    <xf numFmtId="0" fontId="0" fillId="9" borderId="30" xfId="0" applyFill="1" applyBorder="1" applyAlignment="1">
      <alignment horizontal="center" wrapText="1"/>
    </xf>
    <xf numFmtId="0" fontId="0" fillId="9" borderId="31" xfId="0" applyFill="1" applyBorder="1" applyAlignment="1">
      <alignment horizontal="center" wrapText="1"/>
    </xf>
    <xf numFmtId="0" fontId="0" fillId="9" borderId="32" xfId="0" applyFill="1" applyBorder="1" applyAlignment="1">
      <alignment horizontal="center" wrapText="1"/>
    </xf>
    <xf numFmtId="0" fontId="3" fillId="11" borderId="13"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11" borderId="30"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0" fillId="15" borderId="13" xfId="0" applyFill="1" applyBorder="1" applyAlignment="1">
      <alignment vertical="center" wrapText="1"/>
    </xf>
    <xf numFmtId="0" fontId="0" fillId="15" borderId="14" xfId="0" applyFill="1" applyBorder="1" applyAlignment="1">
      <alignment vertical="center"/>
    </xf>
    <xf numFmtId="0" fontId="0" fillId="15" borderId="12" xfId="0" applyFill="1" applyBorder="1" applyAlignment="1">
      <alignment vertical="center"/>
    </xf>
    <xf numFmtId="0" fontId="0" fillId="15" borderId="29" xfId="0" applyFill="1" applyBorder="1" applyAlignment="1">
      <alignment vertical="center"/>
    </xf>
    <xf numFmtId="0" fontId="0" fillId="15" borderId="0" xfId="0" applyFill="1" applyAlignment="1">
      <alignment vertical="center"/>
    </xf>
    <xf numFmtId="0" fontId="0" fillId="15" borderId="30" xfId="0" applyFill="1" applyBorder="1" applyAlignment="1">
      <alignment vertical="center"/>
    </xf>
    <xf numFmtId="0" fontId="0" fillId="15" borderId="31" xfId="0" applyFill="1" applyBorder="1" applyAlignment="1">
      <alignment vertical="center"/>
    </xf>
    <xf numFmtId="0" fontId="0" fillId="15" borderId="33" xfId="0" applyFill="1" applyBorder="1" applyAlignment="1">
      <alignment vertical="center"/>
    </xf>
    <xf numFmtId="0" fontId="0" fillId="15" borderId="32" xfId="0" applyFill="1" applyBorder="1" applyAlignment="1">
      <alignment vertical="center"/>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0" fillId="12" borderId="13" xfId="0" applyFill="1" applyBorder="1" applyAlignment="1">
      <alignment vertical="center" wrapText="1"/>
    </xf>
    <xf numFmtId="0" fontId="0" fillId="12" borderId="14" xfId="0" applyFill="1" applyBorder="1" applyAlignment="1">
      <alignment vertical="center"/>
    </xf>
    <xf numFmtId="0" fontId="0" fillId="12" borderId="12" xfId="0" applyFill="1" applyBorder="1" applyAlignment="1">
      <alignment vertical="center"/>
    </xf>
    <xf numFmtId="0" fontId="0" fillId="12" borderId="29" xfId="0" applyFill="1" applyBorder="1" applyAlignment="1">
      <alignment vertical="center"/>
    </xf>
    <xf numFmtId="0" fontId="0" fillId="12" borderId="0" xfId="0" applyFill="1" applyAlignment="1">
      <alignment vertical="center"/>
    </xf>
    <xf numFmtId="0" fontId="0" fillId="12" borderId="30" xfId="0" applyFill="1" applyBorder="1" applyAlignment="1">
      <alignment vertical="center"/>
    </xf>
    <xf numFmtId="0" fontId="0" fillId="12" borderId="31" xfId="0" applyFill="1" applyBorder="1" applyAlignment="1">
      <alignment vertical="center"/>
    </xf>
    <xf numFmtId="0" fontId="0" fillId="12" borderId="33" xfId="0" applyFill="1" applyBorder="1" applyAlignment="1">
      <alignment vertical="center"/>
    </xf>
    <xf numFmtId="0" fontId="0" fillId="12" borderId="32" xfId="0" applyFill="1" applyBorder="1" applyAlignment="1">
      <alignment vertical="center"/>
    </xf>
    <xf numFmtId="0" fontId="0" fillId="5" borderId="13" xfId="0" applyFill="1" applyBorder="1" applyAlignment="1">
      <alignment vertical="center" wrapText="1"/>
    </xf>
    <xf numFmtId="0" fontId="0" fillId="5" borderId="14" xfId="0" applyFill="1" applyBorder="1" applyAlignment="1">
      <alignment vertical="center" wrapText="1"/>
    </xf>
    <xf numFmtId="0" fontId="0" fillId="5" borderId="12" xfId="0" applyFill="1" applyBorder="1" applyAlignment="1">
      <alignment vertical="center" wrapText="1"/>
    </xf>
    <xf numFmtId="0" fontId="0" fillId="5" borderId="29" xfId="0" applyFill="1" applyBorder="1" applyAlignment="1">
      <alignment vertical="center" wrapText="1"/>
    </xf>
    <xf numFmtId="0" fontId="0" fillId="5" borderId="0" xfId="0" applyFill="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0" fillId="5" borderId="33" xfId="0" applyFill="1" applyBorder="1" applyAlignment="1">
      <alignment vertical="center" wrapText="1"/>
    </xf>
    <xf numFmtId="0" fontId="0" fillId="5" borderId="32" xfId="0" applyFill="1" applyBorder="1" applyAlignment="1">
      <alignment vertical="center" wrapText="1"/>
    </xf>
    <xf numFmtId="0" fontId="0" fillId="3" borderId="13" xfId="0" applyFill="1" applyBorder="1" applyAlignment="1">
      <alignment vertical="center" wrapText="1"/>
    </xf>
    <xf numFmtId="0" fontId="0" fillId="3" borderId="14" xfId="0" applyFill="1" applyBorder="1" applyAlignment="1">
      <alignment vertical="center" wrapText="1"/>
    </xf>
    <xf numFmtId="0" fontId="0" fillId="3" borderId="12" xfId="0" applyFill="1" applyBorder="1" applyAlignment="1">
      <alignment vertical="center" wrapText="1"/>
    </xf>
    <xf numFmtId="0" fontId="0" fillId="3" borderId="29" xfId="0" applyFill="1" applyBorder="1" applyAlignment="1">
      <alignment vertical="center" wrapText="1"/>
    </xf>
    <xf numFmtId="0" fontId="0" fillId="3" borderId="0" xfId="0" applyFill="1" applyAlignment="1">
      <alignment vertical="center" wrapText="1"/>
    </xf>
    <xf numFmtId="0" fontId="0" fillId="3" borderId="30" xfId="0" applyFill="1" applyBorder="1" applyAlignment="1">
      <alignment vertical="center" wrapText="1"/>
    </xf>
    <xf numFmtId="0" fontId="0" fillId="3" borderId="31" xfId="0" applyFill="1" applyBorder="1" applyAlignment="1">
      <alignment vertical="center" wrapText="1"/>
    </xf>
    <xf numFmtId="0" fontId="0" fillId="3" borderId="33" xfId="0" applyFill="1" applyBorder="1" applyAlignment="1">
      <alignment vertical="center" wrapText="1"/>
    </xf>
    <xf numFmtId="0" fontId="0" fillId="3" borderId="32" xfId="0" applyFill="1" applyBorder="1" applyAlignment="1">
      <alignment vertical="center" wrapText="1"/>
    </xf>
    <xf numFmtId="0" fontId="0" fillId="13" borderId="13" xfId="0" applyFill="1" applyBorder="1" applyAlignment="1">
      <alignment vertical="center" wrapText="1"/>
    </xf>
    <xf numFmtId="0" fontId="0" fillId="13" borderId="14" xfId="0" applyFill="1" applyBorder="1" applyAlignment="1">
      <alignment vertical="center" wrapText="1"/>
    </xf>
    <xf numFmtId="0" fontId="0" fillId="13" borderId="12" xfId="0" applyFill="1" applyBorder="1" applyAlignment="1">
      <alignment vertical="center" wrapText="1"/>
    </xf>
    <xf numFmtId="0" fontId="0" fillId="13" borderId="29" xfId="0" applyFill="1" applyBorder="1" applyAlignment="1">
      <alignment vertical="center" wrapText="1"/>
    </xf>
    <xf numFmtId="0" fontId="0" fillId="13" borderId="0" xfId="0" applyFill="1" applyAlignment="1">
      <alignment vertical="center" wrapText="1"/>
    </xf>
    <xf numFmtId="0" fontId="0" fillId="13" borderId="30" xfId="0" applyFill="1" applyBorder="1" applyAlignment="1">
      <alignment vertical="center" wrapText="1"/>
    </xf>
    <xf numFmtId="0" fontId="0" fillId="13" borderId="31" xfId="0" applyFill="1" applyBorder="1" applyAlignment="1">
      <alignment vertical="center" wrapText="1"/>
    </xf>
    <xf numFmtId="0" fontId="0" fillId="13" borderId="33" xfId="0" applyFill="1" applyBorder="1" applyAlignment="1">
      <alignment vertical="center" wrapText="1"/>
    </xf>
    <xf numFmtId="0" fontId="0" fillId="13" borderId="32" xfId="0" applyFill="1" applyBorder="1" applyAlignment="1">
      <alignment vertical="center" wrapText="1"/>
    </xf>
    <xf numFmtId="0" fontId="0" fillId="14" borderId="13" xfId="0" applyFill="1" applyBorder="1" applyAlignment="1">
      <alignment wrapText="1"/>
    </xf>
    <xf numFmtId="0" fontId="0" fillId="14" borderId="14" xfId="0" applyFill="1" applyBorder="1"/>
    <xf numFmtId="0" fontId="0" fillId="14" borderId="12" xfId="0" applyFill="1" applyBorder="1"/>
    <xf numFmtId="0" fontId="0" fillId="14" borderId="29" xfId="0" applyFill="1" applyBorder="1"/>
    <xf numFmtId="0" fontId="0" fillId="14" borderId="0" xfId="0" applyFill="1"/>
    <xf numFmtId="0" fontId="0" fillId="14" borderId="30" xfId="0" applyFill="1" applyBorder="1"/>
    <xf numFmtId="0" fontId="0" fillId="14" borderId="31" xfId="0" applyFill="1" applyBorder="1"/>
    <xf numFmtId="0" fontId="0" fillId="14" borderId="33" xfId="0" applyFill="1" applyBorder="1"/>
    <xf numFmtId="0" fontId="0" fillId="14" borderId="32" xfId="0" applyFill="1" applyBorder="1"/>
  </cellXfs>
  <cellStyles count="4">
    <cellStyle name="Normal" xfId="0" builtinId="0"/>
    <cellStyle name="Normal 2" xfId="1" xr:uid="{00000000-0005-0000-0000-000002000000}"/>
    <cellStyle name="Normal 2 2" xfId="2" xr:uid="{00000000-0005-0000-0000-000003000000}"/>
    <cellStyle name="Percent" xfId="3" builtinId="5"/>
  </cellStyles>
  <dxfs count="113">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66FF"/>
      <color rgb="FFBDCBD5"/>
      <color rgb="FF00B03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518160</xdr:colOff>
      <xdr:row>43</xdr:row>
      <xdr:rowOff>121920</xdr:rowOff>
    </xdr:from>
    <xdr:to>
      <xdr:col>8</xdr:col>
      <xdr:colOff>632460</xdr:colOff>
      <xdr:row>56</xdr:row>
      <xdr:rowOff>45720</xdr:rowOff>
    </xdr:to>
    <xdr:pic>
      <xdr:nvPicPr>
        <xdr:cNvPr id="3" name="Imagen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042160" y="19429095"/>
          <a:ext cx="5429250" cy="2514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uerdode-my.sharepoint.com/personal/planeacion_eso_gov_co/Documents/2024-2/RIESGOS%20FISCALES/Matriz-Mapa-Riesgos-OFAI-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2060"/>
    <pageSetUpPr fitToPage="1"/>
  </sheetPr>
  <dimension ref="A1:Q20"/>
  <sheetViews>
    <sheetView topLeftCell="A3" zoomScale="68" zoomScaleNormal="68" workbookViewId="0">
      <pane xSplit="1" ySplit="6" topLeftCell="F17" activePane="bottomRight" state="frozen"/>
      <selection pane="topRight"/>
      <selection pane="bottomLeft"/>
      <selection pane="bottomRight" activeCell="Q19" sqref="Q19:Q22"/>
    </sheetView>
  </sheetViews>
  <sheetFormatPr defaultColWidth="11.42578125" defaultRowHeight="16.5" x14ac:dyDescent="0.3"/>
  <cols>
    <col min="1" max="1" width="12.85546875" style="25" customWidth="1"/>
    <col min="2" max="2" width="10.85546875" style="25" customWidth="1"/>
    <col min="3" max="3" width="25.85546875" style="28" customWidth="1"/>
    <col min="4" max="4" width="13.7109375" style="29" customWidth="1"/>
    <col min="5" max="5" width="25.5703125" style="28" customWidth="1"/>
    <col min="6" max="6" width="33.85546875" style="28" customWidth="1"/>
    <col min="7" max="7" width="35.5703125" style="29" customWidth="1"/>
    <col min="8" max="8" width="19.85546875" style="29" customWidth="1"/>
    <col min="9" max="9" width="13.5703125" style="28" customWidth="1"/>
    <col min="10" max="10" width="17.5703125" style="28" customWidth="1"/>
    <col min="11" max="11" width="20" style="28" customWidth="1"/>
    <col min="12" max="12" width="29.5703125" style="29" customWidth="1"/>
    <col min="13" max="13" width="33.85546875" style="25" customWidth="1"/>
    <col min="14" max="14" width="29.5703125" style="25" customWidth="1"/>
    <col min="15" max="15" width="63" style="114" customWidth="1"/>
    <col min="16" max="16" width="29.5703125" style="114" customWidth="1"/>
    <col min="17" max="18" width="29.5703125" style="25" customWidth="1"/>
    <col min="19" max="16384" width="11.42578125" style="25"/>
  </cols>
  <sheetData>
    <row r="1" spans="1:17" s="30" customFormat="1" ht="49.5" customHeight="1" x14ac:dyDescent="0.25">
      <c r="A1" s="147" t="s">
        <v>0</v>
      </c>
      <c r="B1" s="148"/>
      <c r="C1" s="123" t="s">
        <v>1</v>
      </c>
      <c r="D1" s="123"/>
      <c r="E1" s="123"/>
      <c r="F1" s="123"/>
      <c r="G1" s="123"/>
      <c r="H1" s="123"/>
      <c r="I1" s="123"/>
      <c r="J1" s="123"/>
      <c r="K1" s="123"/>
      <c r="L1" s="123"/>
      <c r="M1" s="123"/>
      <c r="N1" s="123"/>
      <c r="O1" s="123"/>
      <c r="P1" s="123"/>
      <c r="Q1" s="123"/>
    </row>
    <row r="2" spans="1:17" s="30" customFormat="1" ht="51.75" customHeight="1" x14ac:dyDescent="0.25">
      <c r="A2" s="149" t="s">
        <v>2</v>
      </c>
      <c r="B2" s="150"/>
      <c r="C2" s="122" t="s">
        <v>3</v>
      </c>
      <c r="D2" s="122"/>
      <c r="E2" s="122"/>
      <c r="F2" s="122"/>
      <c r="G2" s="122"/>
      <c r="H2" s="122"/>
      <c r="I2" s="122"/>
      <c r="J2" s="122"/>
      <c r="K2" s="122"/>
      <c r="L2" s="122"/>
      <c r="M2" s="122"/>
      <c r="N2" s="122"/>
      <c r="O2" s="122"/>
      <c r="P2" s="122"/>
      <c r="Q2" s="122"/>
    </row>
    <row r="3" spans="1:17" ht="49.5" customHeight="1" x14ac:dyDescent="0.3">
      <c r="A3" s="145" t="s">
        <v>4</v>
      </c>
      <c r="B3" s="146"/>
      <c r="C3" s="122" t="s">
        <v>5</v>
      </c>
      <c r="D3" s="122"/>
      <c r="E3" s="122"/>
      <c r="F3" s="122"/>
      <c r="G3" s="122"/>
      <c r="H3" s="122"/>
      <c r="I3" s="122"/>
      <c r="J3" s="122"/>
      <c r="K3" s="122"/>
      <c r="L3" s="122"/>
      <c r="M3" s="122"/>
      <c r="N3" s="122"/>
      <c r="O3" s="122"/>
      <c r="P3" s="122"/>
      <c r="Q3" s="122"/>
    </row>
    <row r="4" spans="1:17" ht="49.5" customHeight="1" x14ac:dyDescent="0.3">
      <c r="A4" s="31" t="s">
        <v>6</v>
      </c>
      <c r="B4" s="31"/>
      <c r="C4" s="123" t="s">
        <v>7</v>
      </c>
      <c r="D4" s="123"/>
      <c r="E4" s="123"/>
      <c r="F4" s="123"/>
      <c r="G4" s="123"/>
      <c r="H4" s="123"/>
      <c r="I4" s="123"/>
      <c r="J4" s="123"/>
      <c r="K4" s="123"/>
      <c r="L4" s="123"/>
      <c r="M4" s="123"/>
      <c r="N4" s="123"/>
      <c r="O4" s="123"/>
      <c r="P4" s="123"/>
      <c r="Q4" s="123"/>
    </row>
    <row r="5" spans="1:17" ht="35.25" x14ac:dyDescent="0.3">
      <c r="A5" s="124" t="s">
        <v>8</v>
      </c>
      <c r="B5" s="124"/>
      <c r="C5" s="124"/>
      <c r="D5" s="124"/>
      <c r="E5" s="124"/>
      <c r="F5" s="124"/>
      <c r="G5" s="124"/>
      <c r="H5" s="124"/>
      <c r="I5" s="124"/>
      <c r="J5" s="124"/>
      <c r="K5" s="124"/>
      <c r="L5" s="124"/>
      <c r="M5" s="124"/>
      <c r="N5" s="124"/>
      <c r="O5" s="124"/>
      <c r="P5" s="124"/>
      <c r="Q5" s="124"/>
    </row>
    <row r="6" spans="1:17" ht="23.25" x14ac:dyDescent="0.3">
      <c r="A6" s="125" t="s">
        <v>9</v>
      </c>
      <c r="B6" s="125"/>
      <c r="C6" s="125"/>
      <c r="D6" s="125"/>
      <c r="E6" s="125"/>
      <c r="F6" s="125"/>
      <c r="G6" s="125"/>
      <c r="H6" s="125"/>
      <c r="I6" s="125"/>
      <c r="J6" s="125"/>
      <c r="K6" s="125"/>
      <c r="L6" s="125"/>
      <c r="M6" s="125"/>
      <c r="N6" s="125"/>
      <c r="O6" s="125"/>
      <c r="P6" s="125"/>
      <c r="Q6" s="125"/>
    </row>
    <row r="7" spans="1:17" x14ac:dyDescent="0.3">
      <c r="A7" s="135" t="s">
        <v>10</v>
      </c>
      <c r="B7" s="144" t="s">
        <v>11</v>
      </c>
      <c r="C7" s="135" t="s">
        <v>12</v>
      </c>
      <c r="D7" s="135" t="s">
        <v>13</v>
      </c>
      <c r="E7" s="137" t="s">
        <v>14</v>
      </c>
      <c r="F7" s="135" t="s">
        <v>15</v>
      </c>
      <c r="G7" s="151" t="s">
        <v>16</v>
      </c>
      <c r="H7" s="133" t="s">
        <v>17</v>
      </c>
      <c r="I7" s="133" t="s">
        <v>18</v>
      </c>
      <c r="J7" s="133" t="s">
        <v>19</v>
      </c>
      <c r="K7" s="133" t="s">
        <v>20</v>
      </c>
      <c r="L7" s="133" t="s">
        <v>21</v>
      </c>
      <c r="M7" s="128" t="s">
        <v>22</v>
      </c>
      <c r="N7" s="121" t="s">
        <v>23</v>
      </c>
      <c r="O7" s="130" t="s">
        <v>24</v>
      </c>
      <c r="P7" s="126" t="s">
        <v>25</v>
      </c>
      <c r="Q7" s="120" t="s">
        <v>26</v>
      </c>
    </row>
    <row r="8" spans="1:17" ht="57" customHeight="1" x14ac:dyDescent="0.3">
      <c r="A8" s="136"/>
      <c r="B8" s="135"/>
      <c r="C8" s="136"/>
      <c r="D8" s="136"/>
      <c r="E8" s="138"/>
      <c r="F8" s="136"/>
      <c r="G8" s="152"/>
      <c r="H8" s="143"/>
      <c r="I8" s="143"/>
      <c r="J8" s="143"/>
      <c r="K8" s="143"/>
      <c r="L8" s="134"/>
      <c r="M8" s="129"/>
      <c r="N8" s="132"/>
      <c r="O8" s="131"/>
      <c r="P8" s="127"/>
      <c r="Q8" s="121"/>
    </row>
    <row r="9" spans="1:17" s="30" customFormat="1" ht="330.75" customHeight="1" x14ac:dyDescent="0.3">
      <c r="A9" s="140" t="s">
        <v>27</v>
      </c>
      <c r="B9" s="26" t="s">
        <v>28</v>
      </c>
      <c r="C9" s="32" t="s">
        <v>29</v>
      </c>
      <c r="D9" s="32" t="s">
        <v>30</v>
      </c>
      <c r="E9" s="32" t="s">
        <v>31</v>
      </c>
      <c r="F9" s="33" t="s">
        <v>32</v>
      </c>
      <c r="G9" s="33" t="s">
        <v>33</v>
      </c>
      <c r="H9" s="33" t="s">
        <v>34</v>
      </c>
      <c r="I9" s="34" t="s">
        <v>35</v>
      </c>
      <c r="J9" s="35">
        <v>45658</v>
      </c>
      <c r="K9" s="36">
        <v>46022</v>
      </c>
      <c r="L9" s="37" t="s">
        <v>36</v>
      </c>
      <c r="M9" s="44">
        <v>1</v>
      </c>
      <c r="N9" s="90"/>
      <c r="O9" s="109" t="s">
        <v>320</v>
      </c>
      <c r="P9" s="110" t="s">
        <v>325</v>
      </c>
      <c r="Q9" s="115" t="s">
        <v>326</v>
      </c>
    </row>
    <row r="10" spans="1:17" s="30" customFormat="1" ht="222.75" x14ac:dyDescent="0.25">
      <c r="A10" s="141"/>
      <c r="B10" s="26" t="s">
        <v>37</v>
      </c>
      <c r="C10" s="32" t="s">
        <v>38</v>
      </c>
      <c r="D10" s="32" t="s">
        <v>30</v>
      </c>
      <c r="E10" s="32" t="s">
        <v>39</v>
      </c>
      <c r="F10" s="32" t="s">
        <v>40</v>
      </c>
      <c r="G10" s="33" t="s">
        <v>41</v>
      </c>
      <c r="H10" s="33" t="s">
        <v>42</v>
      </c>
      <c r="I10" s="34" t="s">
        <v>35</v>
      </c>
      <c r="J10" s="35">
        <v>45658</v>
      </c>
      <c r="K10" s="36">
        <v>46022</v>
      </c>
      <c r="L10" s="38" t="s">
        <v>43</v>
      </c>
      <c r="M10" s="44">
        <v>1</v>
      </c>
      <c r="N10" s="90"/>
      <c r="O10" s="109" t="s">
        <v>319</v>
      </c>
      <c r="P10" s="110" t="s">
        <v>325</v>
      </c>
      <c r="Q10" s="115" t="s">
        <v>326</v>
      </c>
    </row>
    <row r="11" spans="1:17" s="30" customFormat="1" ht="263.25" x14ac:dyDescent="0.25">
      <c r="A11" s="141"/>
      <c r="B11" s="26" t="s">
        <v>44</v>
      </c>
      <c r="C11" s="32" t="s">
        <v>45</v>
      </c>
      <c r="D11" s="32" t="s">
        <v>30</v>
      </c>
      <c r="E11" s="32" t="s">
        <v>46</v>
      </c>
      <c r="F11" s="32" t="s">
        <v>47</v>
      </c>
      <c r="G11" s="33" t="s">
        <v>48</v>
      </c>
      <c r="H11" s="33" t="s">
        <v>42</v>
      </c>
      <c r="I11" s="34" t="s">
        <v>35</v>
      </c>
      <c r="J11" s="35">
        <v>45658</v>
      </c>
      <c r="K11" s="36">
        <v>46022</v>
      </c>
      <c r="L11" s="38" t="s">
        <v>49</v>
      </c>
      <c r="M11" s="45">
        <v>1</v>
      </c>
      <c r="N11" s="90"/>
      <c r="O11" s="111" t="s">
        <v>321</v>
      </c>
      <c r="P11" s="110" t="s">
        <v>327</v>
      </c>
      <c r="Q11" s="115" t="s">
        <v>328</v>
      </c>
    </row>
    <row r="12" spans="1:17" s="30" customFormat="1" ht="202.5" x14ac:dyDescent="0.25">
      <c r="A12" s="142"/>
      <c r="B12" s="26" t="s">
        <v>50</v>
      </c>
      <c r="C12" s="32" t="s">
        <v>51</v>
      </c>
      <c r="D12" s="32" t="s">
        <v>30</v>
      </c>
      <c r="E12" s="32" t="s">
        <v>52</v>
      </c>
      <c r="F12" s="32" t="s">
        <v>53</v>
      </c>
      <c r="G12" s="33" t="s">
        <v>54</v>
      </c>
      <c r="H12" s="33" t="s">
        <v>34</v>
      </c>
      <c r="I12" s="34" t="s">
        <v>35</v>
      </c>
      <c r="J12" s="35">
        <v>45658</v>
      </c>
      <c r="K12" s="36">
        <v>46022</v>
      </c>
      <c r="L12" s="33" t="s">
        <v>55</v>
      </c>
      <c r="M12" s="44"/>
      <c r="N12" s="90"/>
      <c r="O12" s="111" t="s">
        <v>322</v>
      </c>
      <c r="P12" s="112" t="s">
        <v>329</v>
      </c>
      <c r="Q12" s="115" t="s">
        <v>330</v>
      </c>
    </row>
    <row r="13" spans="1:17" s="30" customFormat="1" ht="263.25" x14ac:dyDescent="0.25">
      <c r="A13" s="139" t="s">
        <v>56</v>
      </c>
      <c r="B13" s="26" t="s">
        <v>57</v>
      </c>
      <c r="C13" s="32" t="s">
        <v>58</v>
      </c>
      <c r="D13" s="34" t="s">
        <v>30</v>
      </c>
      <c r="E13" s="33" t="s">
        <v>59</v>
      </c>
      <c r="F13" s="32" t="s">
        <v>60</v>
      </c>
      <c r="G13" s="32" t="s">
        <v>61</v>
      </c>
      <c r="H13" s="32" t="s">
        <v>62</v>
      </c>
      <c r="I13" s="34" t="s">
        <v>35</v>
      </c>
      <c r="J13" s="35">
        <v>45658</v>
      </c>
      <c r="K13" s="36">
        <v>46022</v>
      </c>
      <c r="L13" s="32" t="s">
        <v>63</v>
      </c>
      <c r="M13" s="45">
        <v>1</v>
      </c>
      <c r="N13" s="90"/>
      <c r="O13" s="102" t="s">
        <v>64</v>
      </c>
      <c r="P13" s="103" t="s">
        <v>65</v>
      </c>
      <c r="Q13" s="116" t="s">
        <v>331</v>
      </c>
    </row>
    <row r="14" spans="1:17" s="30" customFormat="1" ht="206.45" customHeight="1" x14ac:dyDescent="0.25">
      <c r="A14" s="139"/>
      <c r="B14" s="26" t="s">
        <v>66</v>
      </c>
      <c r="C14" s="32" t="s">
        <v>67</v>
      </c>
      <c r="D14" s="34" t="s">
        <v>30</v>
      </c>
      <c r="E14" s="32" t="s">
        <v>68</v>
      </c>
      <c r="F14" s="32" t="s">
        <v>69</v>
      </c>
      <c r="G14" s="33" t="s">
        <v>70</v>
      </c>
      <c r="H14" s="33" t="s">
        <v>71</v>
      </c>
      <c r="I14" s="34" t="s">
        <v>72</v>
      </c>
      <c r="J14" s="35">
        <v>45658</v>
      </c>
      <c r="K14" s="36">
        <v>46022</v>
      </c>
      <c r="L14" s="33" t="s">
        <v>73</v>
      </c>
      <c r="M14" s="39">
        <v>100</v>
      </c>
      <c r="N14" s="92"/>
      <c r="O14" s="104" t="s">
        <v>74</v>
      </c>
      <c r="P14" s="105" t="s">
        <v>65</v>
      </c>
      <c r="Q14" s="117" t="s">
        <v>332</v>
      </c>
    </row>
    <row r="15" spans="1:17" s="30" customFormat="1" ht="222.75" x14ac:dyDescent="0.25">
      <c r="A15" s="27" t="s">
        <v>75</v>
      </c>
      <c r="B15" s="26" t="s">
        <v>76</v>
      </c>
      <c r="C15" s="40" t="s">
        <v>77</v>
      </c>
      <c r="D15" s="41" t="s">
        <v>30</v>
      </c>
      <c r="E15" s="40" t="s">
        <v>78</v>
      </c>
      <c r="F15" s="40" t="s">
        <v>79</v>
      </c>
      <c r="G15" s="40" t="s">
        <v>80</v>
      </c>
      <c r="H15" s="42" t="s">
        <v>81</v>
      </c>
      <c r="I15" s="34" t="s">
        <v>72</v>
      </c>
      <c r="J15" s="35">
        <v>45658</v>
      </c>
      <c r="K15" s="36">
        <v>46022</v>
      </c>
      <c r="L15" s="43" t="s">
        <v>82</v>
      </c>
      <c r="M15" s="48">
        <v>0.8</v>
      </c>
      <c r="N15" s="93"/>
      <c r="O15" s="106" t="s">
        <v>83</v>
      </c>
      <c r="P15" s="105" t="s">
        <v>84</v>
      </c>
      <c r="Q15" s="117" t="s">
        <v>333</v>
      </c>
    </row>
    <row r="16" spans="1:17" s="30" customFormat="1" ht="277.5" customHeight="1" x14ac:dyDescent="0.25">
      <c r="A16" s="140" t="s">
        <v>85</v>
      </c>
      <c r="B16" s="26" t="s">
        <v>86</v>
      </c>
      <c r="C16" s="40" t="s">
        <v>87</v>
      </c>
      <c r="D16" s="41" t="s">
        <v>30</v>
      </c>
      <c r="E16" s="40" t="s">
        <v>88</v>
      </c>
      <c r="F16" s="40" t="s">
        <v>89</v>
      </c>
      <c r="G16" s="40" t="s">
        <v>90</v>
      </c>
      <c r="H16" s="40" t="s">
        <v>91</v>
      </c>
      <c r="I16" s="34" t="s">
        <v>35</v>
      </c>
      <c r="J16" s="35">
        <v>45658</v>
      </c>
      <c r="K16" s="36">
        <v>46022</v>
      </c>
      <c r="L16" s="47" t="s">
        <v>92</v>
      </c>
      <c r="M16" s="46">
        <v>0.9</v>
      </c>
      <c r="N16" s="91"/>
      <c r="O16" s="107" t="s">
        <v>93</v>
      </c>
      <c r="P16" s="108" t="e" vm="1">
        <v>#VALUE!</v>
      </c>
      <c r="Q16" s="118" t="s">
        <v>93</v>
      </c>
    </row>
    <row r="17" spans="1:17" s="30" customFormat="1" ht="273.75" customHeight="1" x14ac:dyDescent="0.25">
      <c r="A17" s="141"/>
      <c r="B17" s="26" t="s">
        <v>94</v>
      </c>
      <c r="C17" s="40" t="s">
        <v>95</v>
      </c>
      <c r="D17" s="41" t="s">
        <v>30</v>
      </c>
      <c r="E17" s="40" t="s">
        <v>88</v>
      </c>
      <c r="F17" s="40" t="s">
        <v>96</v>
      </c>
      <c r="G17" s="40" t="s">
        <v>97</v>
      </c>
      <c r="H17" s="40" t="s">
        <v>91</v>
      </c>
      <c r="I17" s="34" t="s">
        <v>35</v>
      </c>
      <c r="J17" s="35">
        <v>45658</v>
      </c>
      <c r="K17" s="36">
        <v>46022</v>
      </c>
      <c r="L17" s="47" t="s">
        <v>98</v>
      </c>
      <c r="M17" s="46">
        <v>0.85</v>
      </c>
      <c r="N17" s="91"/>
      <c r="O17" s="107" t="s">
        <v>99</v>
      </c>
      <c r="P17" s="105" t="e" vm="2">
        <v>#VALUE!</v>
      </c>
      <c r="Q17" s="118" t="s">
        <v>334</v>
      </c>
    </row>
    <row r="18" spans="1:17" s="30" customFormat="1" ht="219.75" customHeight="1" x14ac:dyDescent="0.25">
      <c r="A18" s="142"/>
      <c r="B18" s="26" t="s">
        <v>100</v>
      </c>
      <c r="C18" s="40" t="s">
        <v>101</v>
      </c>
      <c r="D18" s="41" t="s">
        <v>30</v>
      </c>
      <c r="E18" s="40" t="s">
        <v>88</v>
      </c>
      <c r="F18" s="40" t="s">
        <v>102</v>
      </c>
      <c r="G18" s="40" t="s">
        <v>103</v>
      </c>
      <c r="H18" s="40" t="s">
        <v>91</v>
      </c>
      <c r="I18" s="34" t="s">
        <v>35</v>
      </c>
      <c r="J18" s="35">
        <v>45658</v>
      </c>
      <c r="K18" s="36">
        <v>46022</v>
      </c>
      <c r="L18" s="47" t="s">
        <v>104</v>
      </c>
      <c r="M18" s="46">
        <v>0.9</v>
      </c>
      <c r="N18" s="91"/>
      <c r="O18" s="107" t="s">
        <v>335</v>
      </c>
      <c r="P18" s="105" t="e" vm="3">
        <v>#VALUE!</v>
      </c>
      <c r="Q18" s="118" t="s">
        <v>336</v>
      </c>
    </row>
    <row r="19" spans="1:17" s="30" customFormat="1" x14ac:dyDescent="0.25">
      <c r="C19" s="28"/>
      <c r="D19" s="29"/>
      <c r="E19" s="28"/>
      <c r="F19" s="28"/>
      <c r="G19" s="29"/>
      <c r="H19" s="29"/>
      <c r="I19" s="28"/>
      <c r="J19" s="28"/>
      <c r="K19" s="28"/>
      <c r="L19" s="29"/>
      <c r="O19" s="113"/>
      <c r="P19" s="113"/>
    </row>
    <row r="20" spans="1:17" s="30" customFormat="1" x14ac:dyDescent="0.25">
      <c r="C20" s="28"/>
      <c r="D20" s="29"/>
      <c r="E20" s="28"/>
      <c r="F20" s="28"/>
      <c r="G20" s="29"/>
      <c r="H20" s="29"/>
      <c r="I20" s="28"/>
      <c r="J20" s="28"/>
      <c r="K20" s="28"/>
      <c r="L20" s="29"/>
      <c r="O20" s="113"/>
      <c r="P20" s="113"/>
    </row>
  </sheetData>
  <mergeCells count="29">
    <mergeCell ref="A3:B3"/>
    <mergeCell ref="A1:B1"/>
    <mergeCell ref="A2:B2"/>
    <mergeCell ref="A9:A12"/>
    <mergeCell ref="K7:K8"/>
    <mergeCell ref="J7:J8"/>
    <mergeCell ref="G7:G8"/>
    <mergeCell ref="A13:A14"/>
    <mergeCell ref="A16:A18"/>
    <mergeCell ref="H7:H8"/>
    <mergeCell ref="I7:I8"/>
    <mergeCell ref="F7:F8"/>
    <mergeCell ref="B7:B8"/>
    <mergeCell ref="Q7:Q8"/>
    <mergeCell ref="C2:Q2"/>
    <mergeCell ref="C3:Q3"/>
    <mergeCell ref="C4:Q4"/>
    <mergeCell ref="C1:Q1"/>
    <mergeCell ref="A5:Q5"/>
    <mergeCell ref="A6:Q6"/>
    <mergeCell ref="P7:P8"/>
    <mergeCell ref="M7:M8"/>
    <mergeCell ref="O7:O8"/>
    <mergeCell ref="N7:N8"/>
    <mergeCell ref="L7:L8"/>
    <mergeCell ref="A7:A8"/>
    <mergeCell ref="C7:C8"/>
    <mergeCell ref="D7:D8"/>
    <mergeCell ref="E7:E8"/>
  </mergeCells>
  <phoneticPr fontId="19" type="noConversion"/>
  <printOptions horizontalCentered="1" verticalCentered="1"/>
  <pageMargins left="0.25" right="0.25"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9A7D9-A13E-4439-8B51-7698608490DE}">
  <sheetPr>
    <tabColor rgb="FF002060"/>
  </sheetPr>
  <dimension ref="A1:BP38"/>
  <sheetViews>
    <sheetView tabSelected="1" topLeftCell="Q1" zoomScale="84" zoomScaleNormal="84" workbookViewId="0">
      <selection activeCell="AJ34" sqref="AJ34"/>
    </sheetView>
  </sheetViews>
  <sheetFormatPr defaultColWidth="11.42578125" defaultRowHeight="16.5" x14ac:dyDescent="0.3"/>
  <cols>
    <col min="1" max="1" width="4" style="88" bestFit="1" customWidth="1"/>
    <col min="2" max="2" width="14.28515625" style="88" customWidth="1"/>
    <col min="3" max="3" width="14.140625" style="88" customWidth="1"/>
    <col min="4" max="4" width="16.28515625" style="88" customWidth="1"/>
    <col min="5" max="5" width="32.42578125" style="25" customWidth="1"/>
    <col min="6" max="6" width="19" style="89" customWidth="1"/>
    <col min="7" max="7" width="17.7109375" style="25" customWidth="1"/>
    <col min="8" max="8" width="16.5703125" style="25" customWidth="1"/>
    <col min="9" max="9" width="6.28515625" style="25" customWidth="1"/>
    <col min="10" max="10" width="27.28515625" style="25" customWidth="1"/>
    <col min="11" max="11" width="16.28515625" style="25" customWidth="1"/>
    <col min="12" max="12" width="17.5703125" style="25" customWidth="1"/>
    <col min="13" max="13" width="6.28515625" style="25" customWidth="1"/>
    <col min="14" max="14" width="16" style="25" customWidth="1"/>
    <col min="15" max="15" width="5.7109375" style="25" customWidth="1"/>
    <col min="16" max="16" width="53.7109375" style="87" customWidth="1"/>
    <col min="17" max="17" width="15.28515625" style="25" customWidth="1"/>
    <col min="18" max="18" width="6.7109375" style="25" customWidth="1"/>
    <col min="19" max="19" width="5" style="25" customWidth="1"/>
    <col min="20" max="20" width="5.5703125" style="25" customWidth="1"/>
    <col min="21" max="21" width="7.28515625" style="25" customWidth="1"/>
    <col min="22" max="22" width="6.7109375" style="25" customWidth="1"/>
    <col min="23" max="23" width="7.5703125" style="25" customWidth="1"/>
    <col min="24" max="24" width="9.28515625" style="25" customWidth="1"/>
    <col min="25" max="25" width="8.7109375" style="25" customWidth="1"/>
    <col min="26" max="26" width="10.42578125" style="25" customWidth="1"/>
    <col min="27" max="28" width="9.28515625" style="25" customWidth="1"/>
    <col min="29" max="29" width="8.42578125" style="25" customWidth="1"/>
    <col min="30" max="30" width="7.28515625" style="25" customWidth="1"/>
    <col min="31" max="31" width="23" style="25" customWidth="1"/>
    <col min="32" max="32" width="18.7109375" style="25" customWidth="1"/>
    <col min="33" max="33" width="14.5703125" style="25" customWidth="1"/>
    <col min="34" max="34" width="15.85546875" style="25" customWidth="1"/>
    <col min="35" max="35" width="92.5703125" style="25" customWidth="1"/>
    <col min="36" max="36" width="31.5703125" style="25" customWidth="1"/>
    <col min="37" max="16384" width="11.42578125" style="25"/>
  </cols>
  <sheetData>
    <row r="1" spans="1:68" ht="11.25" customHeight="1" x14ac:dyDescent="0.3">
      <c r="A1" s="158"/>
      <c r="B1" s="159"/>
      <c r="C1" s="159"/>
      <c r="D1" s="160"/>
      <c r="E1" s="167" t="s">
        <v>105</v>
      </c>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76" t="s">
        <v>106</v>
      </c>
      <c r="AJ1" s="177"/>
    </row>
    <row r="2" spans="1:68" ht="11.25" customHeight="1" x14ac:dyDescent="0.3">
      <c r="A2" s="161"/>
      <c r="B2" s="162"/>
      <c r="C2" s="162"/>
      <c r="D2" s="163"/>
      <c r="E2" s="169"/>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6" t="s">
        <v>107</v>
      </c>
      <c r="AJ2" s="177"/>
    </row>
    <row r="3" spans="1:68" ht="11.25" customHeight="1" x14ac:dyDescent="0.3">
      <c r="A3" s="161"/>
      <c r="B3" s="162"/>
      <c r="C3" s="162"/>
      <c r="D3" s="163"/>
      <c r="E3" s="169"/>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6" t="s">
        <v>108</v>
      </c>
      <c r="AJ3" s="177"/>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row>
    <row r="4" spans="1:68" ht="11.25" customHeight="1" x14ac:dyDescent="0.3">
      <c r="A4" s="164"/>
      <c r="B4" s="165"/>
      <c r="C4" s="165"/>
      <c r="D4" s="166"/>
      <c r="E4" s="171"/>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6" t="s">
        <v>109</v>
      </c>
      <c r="AJ4" s="177"/>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row>
    <row r="5" spans="1:68" ht="16.5" customHeight="1" x14ac:dyDescent="0.3">
      <c r="A5" s="50"/>
      <c r="B5" s="51"/>
      <c r="C5" s="50"/>
      <c r="D5" s="50"/>
      <c r="E5" s="49"/>
      <c r="F5" s="52"/>
      <c r="G5" s="49"/>
      <c r="H5" s="49"/>
      <c r="I5" s="49"/>
      <c r="J5" s="49"/>
      <c r="K5" s="49"/>
      <c r="L5" s="49"/>
      <c r="M5" s="49"/>
      <c r="N5" s="49"/>
      <c r="O5" s="49"/>
      <c r="P5" s="53"/>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row>
    <row r="6" spans="1:68" ht="23.25" customHeight="1" x14ac:dyDescent="0.3">
      <c r="A6" s="153" t="s">
        <v>110</v>
      </c>
      <c r="B6" s="154"/>
      <c r="C6" s="178" t="s">
        <v>111</v>
      </c>
      <c r="D6" s="179"/>
      <c r="E6" s="179"/>
      <c r="F6" s="179"/>
      <c r="G6" s="179"/>
      <c r="H6" s="179"/>
      <c r="I6" s="179"/>
      <c r="J6" s="179"/>
      <c r="K6" s="179"/>
      <c r="L6" s="179"/>
      <c r="M6" s="179"/>
      <c r="N6" s="180"/>
      <c r="O6" s="181"/>
      <c r="P6" s="181"/>
      <c r="Q6" s="181"/>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row>
    <row r="7" spans="1:68" ht="63" customHeight="1" x14ac:dyDescent="0.3">
      <c r="A7" s="153" t="s">
        <v>112</v>
      </c>
      <c r="B7" s="154"/>
      <c r="C7" s="155" t="s">
        <v>113</v>
      </c>
      <c r="D7" s="156"/>
      <c r="E7" s="156"/>
      <c r="F7" s="156"/>
      <c r="G7" s="156"/>
      <c r="H7" s="156"/>
      <c r="I7" s="156"/>
      <c r="J7" s="156"/>
      <c r="K7" s="156"/>
      <c r="L7" s="156"/>
      <c r="M7" s="156"/>
      <c r="N7" s="157"/>
      <c r="O7" s="49"/>
      <c r="P7" s="53"/>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row>
    <row r="8" spans="1:68" ht="27" customHeight="1" x14ac:dyDescent="0.3">
      <c r="A8" s="153" t="s">
        <v>114</v>
      </c>
      <c r="B8" s="154"/>
      <c r="C8" s="155" t="s">
        <v>115</v>
      </c>
      <c r="D8" s="156"/>
      <c r="E8" s="156"/>
      <c r="F8" s="156"/>
      <c r="G8" s="156"/>
      <c r="H8" s="156"/>
      <c r="I8" s="156"/>
      <c r="J8" s="156"/>
      <c r="K8" s="156"/>
      <c r="L8" s="156"/>
      <c r="M8" s="156"/>
      <c r="N8" s="157"/>
      <c r="O8" s="49"/>
      <c r="P8" s="53"/>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row>
    <row r="9" spans="1:68" x14ac:dyDescent="0.3">
      <c r="A9" s="173" t="s">
        <v>116</v>
      </c>
      <c r="B9" s="174"/>
      <c r="C9" s="174"/>
      <c r="D9" s="174"/>
      <c r="E9" s="174"/>
      <c r="F9" s="174"/>
      <c r="G9" s="175"/>
      <c r="H9" s="173" t="s">
        <v>117</v>
      </c>
      <c r="I9" s="174"/>
      <c r="J9" s="174"/>
      <c r="K9" s="174"/>
      <c r="L9" s="174"/>
      <c r="M9" s="174"/>
      <c r="N9" s="175"/>
      <c r="O9" s="173" t="s">
        <v>118</v>
      </c>
      <c r="P9" s="174"/>
      <c r="Q9" s="174"/>
      <c r="R9" s="174"/>
      <c r="S9" s="174"/>
      <c r="T9" s="174"/>
      <c r="U9" s="174"/>
      <c r="V9" s="174"/>
      <c r="W9" s="175"/>
      <c r="X9" s="173" t="s">
        <v>119</v>
      </c>
      <c r="Y9" s="174"/>
      <c r="Z9" s="174"/>
      <c r="AA9" s="174"/>
      <c r="AB9" s="174"/>
      <c r="AC9" s="174"/>
      <c r="AD9" s="175"/>
      <c r="AE9" s="173" t="s">
        <v>120</v>
      </c>
      <c r="AF9" s="174"/>
      <c r="AG9" s="174"/>
      <c r="AH9" s="174"/>
      <c r="AI9" s="174"/>
      <c r="AJ9" s="175"/>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row>
    <row r="10" spans="1:68" ht="16.5" customHeight="1" x14ac:dyDescent="0.3">
      <c r="A10" s="202" t="s">
        <v>121</v>
      </c>
      <c r="B10" s="182" t="s">
        <v>122</v>
      </c>
      <c r="C10" s="183" t="s">
        <v>123</v>
      </c>
      <c r="D10" s="183" t="s">
        <v>124</v>
      </c>
      <c r="E10" s="185" t="s">
        <v>125</v>
      </c>
      <c r="F10" s="188" t="s">
        <v>13</v>
      </c>
      <c r="G10" s="183" t="s">
        <v>126</v>
      </c>
      <c r="H10" s="189" t="s">
        <v>127</v>
      </c>
      <c r="I10" s="190" t="s">
        <v>128</v>
      </c>
      <c r="J10" s="188" t="s">
        <v>129</v>
      </c>
      <c r="K10" s="188" t="s">
        <v>130</v>
      </c>
      <c r="L10" s="201" t="s">
        <v>131</v>
      </c>
      <c r="M10" s="190" t="s">
        <v>128</v>
      </c>
      <c r="N10" s="183" t="s">
        <v>132</v>
      </c>
      <c r="O10" s="186" t="s">
        <v>133</v>
      </c>
      <c r="P10" s="184" t="s">
        <v>134</v>
      </c>
      <c r="Q10" s="188" t="s">
        <v>135</v>
      </c>
      <c r="R10" s="184" t="s">
        <v>136</v>
      </c>
      <c r="S10" s="184"/>
      <c r="T10" s="184"/>
      <c r="U10" s="184"/>
      <c r="V10" s="184"/>
      <c r="W10" s="184"/>
      <c r="X10" s="200" t="s">
        <v>137</v>
      </c>
      <c r="Y10" s="200" t="s">
        <v>138</v>
      </c>
      <c r="Z10" s="200" t="s">
        <v>128</v>
      </c>
      <c r="AA10" s="200" t="s">
        <v>139</v>
      </c>
      <c r="AB10" s="200" t="s">
        <v>128</v>
      </c>
      <c r="AC10" s="200" t="s">
        <v>140</v>
      </c>
      <c r="AD10" s="186" t="s">
        <v>141</v>
      </c>
      <c r="AE10" s="184" t="s">
        <v>120</v>
      </c>
      <c r="AF10" s="184" t="s">
        <v>142</v>
      </c>
      <c r="AG10" s="184" t="s">
        <v>143</v>
      </c>
      <c r="AH10" s="188" t="s">
        <v>20</v>
      </c>
      <c r="AI10" s="184" t="s">
        <v>144</v>
      </c>
      <c r="AJ10" s="184" t="s">
        <v>337</v>
      </c>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row>
    <row r="11" spans="1:68" s="56" customFormat="1" ht="94.5" customHeight="1" x14ac:dyDescent="0.25">
      <c r="A11" s="203"/>
      <c r="B11" s="182"/>
      <c r="C11" s="184"/>
      <c r="D11" s="184"/>
      <c r="E11" s="182"/>
      <c r="F11" s="183"/>
      <c r="G11" s="184"/>
      <c r="H11" s="183"/>
      <c r="I11" s="191"/>
      <c r="J11" s="183"/>
      <c r="K11" s="183"/>
      <c r="L11" s="191"/>
      <c r="M11" s="191"/>
      <c r="N11" s="184"/>
      <c r="O11" s="187"/>
      <c r="P11" s="184"/>
      <c r="Q11" s="183"/>
      <c r="R11" s="54" t="s">
        <v>145</v>
      </c>
      <c r="S11" s="54" t="s">
        <v>146</v>
      </c>
      <c r="T11" s="54" t="s">
        <v>147</v>
      </c>
      <c r="U11" s="54" t="s">
        <v>148</v>
      </c>
      <c r="V11" s="54" t="s">
        <v>149</v>
      </c>
      <c r="W11" s="54" t="s">
        <v>25</v>
      </c>
      <c r="X11" s="200"/>
      <c r="Y11" s="200"/>
      <c r="Z11" s="200"/>
      <c r="AA11" s="200"/>
      <c r="AB11" s="200"/>
      <c r="AC11" s="200"/>
      <c r="AD11" s="187"/>
      <c r="AE11" s="184"/>
      <c r="AF11" s="184"/>
      <c r="AG11" s="184"/>
      <c r="AH11" s="183"/>
      <c r="AI11" s="184"/>
      <c r="AJ11" s="184"/>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row>
    <row r="12" spans="1:68" s="30" customFormat="1" ht="78.75" x14ac:dyDescent="0.25">
      <c r="A12" s="192">
        <v>1</v>
      </c>
      <c r="B12" s="194" t="s">
        <v>150</v>
      </c>
      <c r="C12" s="194" t="s">
        <v>151</v>
      </c>
      <c r="D12" s="194" t="s">
        <v>152</v>
      </c>
      <c r="E12" s="196" t="s">
        <v>153</v>
      </c>
      <c r="F12" s="194" t="s">
        <v>154</v>
      </c>
      <c r="G12" s="198">
        <v>2</v>
      </c>
      <c r="H12" s="206" t="str">
        <f>IF(G12&lt;=0,"",IF(G12&lt;=2,"Muy Baja",IF(G12&lt;=24,"Baja",IF(G12&lt;=500,"Media",IF(G12&lt;=5000,"Alta","Muy Alta")))))</f>
        <v>Muy Baja</v>
      </c>
      <c r="I12" s="208">
        <f>IF(H12="","",IF(H12="Muy Baja",0.2,IF(H12="Baja",0.4,IF(H12="Media",0.6,IF(H12="Alta",0.8,IF(H12="Muy Alta",1,))))))</f>
        <v>0.2</v>
      </c>
      <c r="J12" s="210" t="s">
        <v>155</v>
      </c>
      <c r="K12" s="208" t="str">
        <f>IF(NOT(ISERROR(MATCH(J12,'[1]Tabla Impacto'!$B$221:$B$223,0))),'[1]Tabla Impacto'!$F$223&amp;"Por favor no seleccionar los criterios de impacto(Afectación Económica o presupuestal y Pérdida Reputacional)",J12)</f>
        <v xml:space="preserve">     Entre 100 y 500 SMLMV </v>
      </c>
      <c r="L12" s="206" t="str">
        <f>IF(OR(K12='[1]Tabla Impacto'!$C$11,K12='[1]Tabla Impacto'!$D$11),"Leve",IF(OR(K12='[1]Tabla Impacto'!$C$12,K12='[1]Tabla Impacto'!$D$12),"Menor",IF(OR(K12='[1]Tabla Impacto'!$C$13,K12='[1]Tabla Impacto'!$D$13),"Moderado",IF(OR(K12='[1]Tabla Impacto'!$C$14,K12='[1]Tabla Impacto'!$D$14),"Mayor",IF(OR(K12='[1]Tabla Impacto'!$C$15,K12='[1]Tabla Impacto'!$D$15),"Catastrófico","")))))</f>
        <v>Mayor</v>
      </c>
      <c r="M12" s="208">
        <f>IF(L12="","",IF(L12="Leve",0.2,IF(L12="Menor",0.4,IF(L12="Moderado",0.6,IF(L12="Mayor",0.8,IF(L12="Catastrófico",1,))))))</f>
        <v>0.8</v>
      </c>
      <c r="N12" s="20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57">
        <v>1</v>
      </c>
      <c r="P12" s="58" t="s">
        <v>156</v>
      </c>
      <c r="Q12" s="59" t="str">
        <f>IF(OR(R12="Preventivo",R12="Detectivo"),"Probabilidad",IF(R12="Correctivo","Impacto",""))</f>
        <v>Probabilidad</v>
      </c>
      <c r="R12" s="60" t="s">
        <v>157</v>
      </c>
      <c r="S12" s="60" t="s">
        <v>158</v>
      </c>
      <c r="T12" s="61" t="str">
        <f>IF(AND(R12="Preventivo",S12="Automático"),"50%",IF(AND(R12="Preventivo",S12="Manual"),"40%",IF(AND(R12="Detectivo",S12="Automático"),"40%",IF(AND(R12="Detectivo",S12="Manual"),"30%",IF(AND(R12="Correctivo",S12="Automático"),"35%",IF(AND(R12="Correctivo",S12="Manual"),"25%",""))))))</f>
        <v>40%</v>
      </c>
      <c r="U12" s="60" t="s">
        <v>159</v>
      </c>
      <c r="V12" s="60" t="s">
        <v>160</v>
      </c>
      <c r="W12" s="60" t="s">
        <v>161</v>
      </c>
      <c r="X12" s="62">
        <f>IFERROR(IF(Q12="Probabilidad",(I12-(+I12*T12)),IF(Q12="Impacto",I12,"")),"")</f>
        <v>0.12</v>
      </c>
      <c r="Y12" s="63" t="str">
        <f>IFERROR(IF(X12="","",IF(X12&lt;=0.2,"Muy Baja",IF(X12&lt;=0.4,"Baja",IF(X12&lt;=0.6,"Media",IF(X12&lt;=0.8,"Alta","Muy Alta"))))),"")</f>
        <v>Muy Baja</v>
      </c>
      <c r="Z12" s="64">
        <f>+X12</f>
        <v>0.12</v>
      </c>
      <c r="AA12" s="63" t="str">
        <f>IFERROR(IF(AB12="","",IF(AB12&lt;=0.2,"Leve",IF(AB12&lt;=0.4,"Menor",IF(AB12&lt;=0.6,"Moderado",IF(AB12&lt;=0.8,"Mayor","Catastrófico"))))),"")</f>
        <v>Mayor</v>
      </c>
      <c r="AB12" s="64">
        <f>IFERROR(IF(Q12="Impacto",(M12-(+M12*T12)),IF(Q12="Probabilidad",M12,"")),"")</f>
        <v>0.8</v>
      </c>
      <c r="AC12" s="6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66" t="s">
        <v>162</v>
      </c>
      <c r="AE12" s="67"/>
      <c r="AF12" s="68" t="s">
        <v>323</v>
      </c>
      <c r="AG12" s="69"/>
      <c r="AH12" s="69"/>
      <c r="AI12" s="96" t="s">
        <v>163</v>
      </c>
      <c r="AJ12" s="119" t="s">
        <v>338</v>
      </c>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row>
    <row r="13" spans="1:68" ht="96.75" customHeight="1" x14ac:dyDescent="0.3">
      <c r="A13" s="193"/>
      <c r="B13" s="195"/>
      <c r="C13" s="195"/>
      <c r="D13" s="195"/>
      <c r="E13" s="197"/>
      <c r="F13" s="195"/>
      <c r="G13" s="199"/>
      <c r="H13" s="207"/>
      <c r="I13" s="209"/>
      <c r="J13" s="211"/>
      <c r="K13" s="209">
        <f>IF(NOT(ISERROR(MATCH(J13,_xlfn.ANCHORARRAY(#REF!),0))),#REF!&amp;"Por favor no seleccionar los criterios de impacto",J13)</f>
        <v>0</v>
      </c>
      <c r="L13" s="207"/>
      <c r="M13" s="209"/>
      <c r="N13" s="205"/>
      <c r="O13" s="57">
        <v>2</v>
      </c>
      <c r="Q13" s="59"/>
      <c r="R13" s="60"/>
      <c r="S13" s="60"/>
      <c r="T13" s="61"/>
      <c r="U13" s="60"/>
      <c r="V13" s="60"/>
      <c r="W13" s="60"/>
      <c r="X13" s="62"/>
      <c r="Y13" s="63"/>
      <c r="Z13" s="64"/>
      <c r="AA13" s="63"/>
      <c r="AB13" s="64"/>
      <c r="AC13" s="65"/>
      <c r="AD13" s="66"/>
      <c r="AE13" s="67"/>
      <c r="AF13" s="67"/>
      <c r="AG13" s="69"/>
      <c r="AH13" s="69"/>
      <c r="AI13" s="97"/>
      <c r="AJ13" s="72"/>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row>
    <row r="14" spans="1:68" ht="18" customHeight="1" x14ac:dyDescent="0.3">
      <c r="A14" s="193"/>
      <c r="B14" s="195"/>
      <c r="C14" s="195"/>
      <c r="D14" s="195"/>
      <c r="E14" s="197"/>
      <c r="F14" s="195"/>
      <c r="G14" s="199"/>
      <c r="H14" s="207"/>
      <c r="I14" s="209"/>
      <c r="J14" s="211"/>
      <c r="K14" s="209">
        <f>IF(NOT(ISERROR(MATCH(J14,_xlfn.ANCHORARRAY(#REF!),0))),#REF!&amp;"Por favor no seleccionar los criterios de impacto",J14)</f>
        <v>0</v>
      </c>
      <c r="L14" s="207"/>
      <c r="M14" s="209"/>
      <c r="N14" s="205"/>
      <c r="O14" s="73">
        <v>3</v>
      </c>
      <c r="P14" s="74"/>
      <c r="Q14" s="75"/>
      <c r="R14" s="76"/>
      <c r="S14" s="76"/>
      <c r="T14" s="77"/>
      <c r="U14" s="78"/>
      <c r="V14" s="78"/>
      <c r="W14" s="78"/>
      <c r="X14" s="79"/>
      <c r="Y14" s="80"/>
      <c r="Z14" s="81"/>
      <c r="AA14" s="80"/>
      <c r="AB14" s="81"/>
      <c r="AC14" s="82"/>
      <c r="AD14" s="83"/>
      <c r="AE14" s="71"/>
      <c r="AF14" s="84"/>
      <c r="AG14" s="85"/>
      <c r="AH14" s="85"/>
      <c r="AI14" s="97"/>
      <c r="AJ14" s="84"/>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row>
    <row r="15" spans="1:68" s="30" customFormat="1" ht="113.25" customHeight="1" x14ac:dyDescent="0.25">
      <c r="A15" s="192">
        <v>2</v>
      </c>
      <c r="B15" s="194" t="s">
        <v>150</v>
      </c>
      <c r="C15" s="194" t="s">
        <v>164</v>
      </c>
      <c r="D15" s="194" t="s">
        <v>165</v>
      </c>
      <c r="E15" s="196" t="s">
        <v>166</v>
      </c>
      <c r="F15" s="194" t="s">
        <v>167</v>
      </c>
      <c r="G15" s="198">
        <v>12</v>
      </c>
      <c r="H15" s="206" t="str">
        <f>IF(G15&lt;=0,"",IF(G15&lt;=2,"Muy Baja",IF(G15&lt;=24,"Baja",IF(G15&lt;=500,"Media",IF(G15&lt;=5000,"Alta","Muy Alta")))))</f>
        <v>Baja</v>
      </c>
      <c r="I15" s="208">
        <f>IF(H15="","",IF(H15="Muy Baja",0.2,IF(H15="Baja",0.4,IF(H15="Media",0.6,IF(H15="Alta",0.8,IF(H15="Muy Alta",1,))))))</f>
        <v>0.4</v>
      </c>
      <c r="J15" s="210" t="s">
        <v>168</v>
      </c>
      <c r="K15" s="208" t="str">
        <f>IF(NOT(ISERROR(MATCH(J15,'[1]Tabla Impacto'!$B$221:$B$223,0))),'[1]Tabla Impacto'!$F$223&amp;"Por favor no seleccionar los criterios de impacto(Afectación Económica o presupuestal y Pérdida Reputacional)",J15)</f>
        <v xml:space="preserve">     El riesgo afecta la imagen de de la entidad con efecto publicitario sostenido a nivel de sector administrativo, nivel departamental o municipal</v>
      </c>
      <c r="L15" s="206" t="str">
        <f>IF(OR(K15='[1]Tabla Impacto'!$C$11,K15='[1]Tabla Impacto'!$D$11),"Leve",IF(OR(K15='[1]Tabla Impacto'!$C$12,K15='[1]Tabla Impacto'!$D$12),"Menor",IF(OR(K15='[1]Tabla Impacto'!$C$13,K15='[1]Tabla Impacto'!$D$13),"Moderado",IF(OR(K15='[1]Tabla Impacto'!$C$14,K15='[1]Tabla Impacto'!$D$14),"Mayor",IF(OR(K15='[1]Tabla Impacto'!$C$15,K15='[1]Tabla Impacto'!$D$15),"Catastrófico","")))))</f>
        <v>Mayor</v>
      </c>
      <c r="M15" s="208">
        <f>IF(L15="","",IF(L15="Leve",0.2,IF(L15="Menor",0.4,IF(L15="Moderado",0.6,IF(L15="Mayor",0.8,IF(L15="Catastrófico",1,))))))</f>
        <v>0.8</v>
      </c>
      <c r="N15" s="204"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57">
        <v>1</v>
      </c>
      <c r="P15" s="58" t="s">
        <v>169</v>
      </c>
      <c r="Q15" s="59" t="str">
        <f>IF(OR(R15="Preventivo",R15="Detectivo"),"Probabilidad",IF(R15="Correctivo","Impacto",""))</f>
        <v>Probabilidad</v>
      </c>
      <c r="R15" s="60" t="s">
        <v>157</v>
      </c>
      <c r="S15" s="60" t="s">
        <v>158</v>
      </c>
      <c r="T15" s="61" t="str">
        <f>IF(AND(R15="Preventivo",S15="Automático"),"50%",IF(AND(R15="Preventivo",S15="Manual"),"40%",IF(AND(R15="Detectivo",S15="Automático"),"40%",IF(AND(R15="Detectivo",S15="Manual"),"30%",IF(AND(R15="Correctivo",S15="Automático"),"35%",IF(AND(R15="Correctivo",S15="Manual"),"25%",""))))))</f>
        <v>40%</v>
      </c>
      <c r="U15" s="60" t="s">
        <v>159</v>
      </c>
      <c r="V15" s="60" t="s">
        <v>160</v>
      </c>
      <c r="W15" s="60" t="s">
        <v>161</v>
      </c>
      <c r="X15" s="62">
        <f>IFERROR(IF(Q15="Probabilidad",(I15-(+I15*T15)),IF(Q15="Impacto",I15,"")),"")</f>
        <v>0.24</v>
      </c>
      <c r="Y15" s="63" t="str">
        <f>IFERROR(IF(X15="","",IF(X15&lt;=0.2,"Muy Baja",IF(X15&lt;=0.4,"Baja",IF(X15&lt;=0.6,"Media",IF(X15&lt;=0.8,"Alta","Muy Alta"))))),"")</f>
        <v>Baja</v>
      </c>
      <c r="Z15" s="64">
        <f>+X15</f>
        <v>0.24</v>
      </c>
      <c r="AA15" s="63" t="str">
        <f>IFERROR(IF(AB15="","",IF(AB15&lt;=0.2,"Leve",IF(AB15&lt;=0.4,"Menor",IF(AB15&lt;=0.6,"Moderado",IF(AB15&lt;=0.8,"Mayor","Catastrófico"))))),"")</f>
        <v>Mayor</v>
      </c>
      <c r="AB15" s="64">
        <f>IFERROR(IF(Q15="Impacto",(M15-(+M15*T15)),IF(Q15="Probabilidad",M15,"")),"")</f>
        <v>0.8</v>
      </c>
      <c r="AC15" s="65"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66" t="s">
        <v>162</v>
      </c>
      <c r="AE15" s="67" t="s">
        <v>170</v>
      </c>
      <c r="AF15" s="68"/>
      <c r="AG15" s="69"/>
      <c r="AH15" s="69"/>
      <c r="AI15" s="96" t="s">
        <v>171</v>
      </c>
      <c r="AJ15" s="119" t="s">
        <v>339</v>
      </c>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row>
    <row r="16" spans="1:68" ht="132" customHeight="1" x14ac:dyDescent="0.3">
      <c r="A16" s="193"/>
      <c r="B16" s="195"/>
      <c r="C16" s="195"/>
      <c r="D16" s="195"/>
      <c r="E16" s="197"/>
      <c r="F16" s="195"/>
      <c r="G16" s="199"/>
      <c r="H16" s="207"/>
      <c r="I16" s="209"/>
      <c r="J16" s="211"/>
      <c r="K16" s="209">
        <f>IF(NOT(ISERROR(MATCH(J16,_xlfn.ANCHORARRAY(#REF!),0))),#REF!&amp;"Por favor no seleccionar los criterios de impacto",J16)</f>
        <v>0</v>
      </c>
      <c r="L16" s="207"/>
      <c r="M16" s="209"/>
      <c r="N16" s="205"/>
      <c r="O16" s="57">
        <v>2</v>
      </c>
      <c r="Q16" s="59"/>
      <c r="R16" s="60"/>
      <c r="S16" s="60"/>
      <c r="T16" s="61"/>
      <c r="U16" s="60"/>
      <c r="V16" s="60"/>
      <c r="W16" s="60"/>
      <c r="X16" s="62"/>
      <c r="Y16" s="63"/>
      <c r="Z16" s="64"/>
      <c r="AA16" s="63"/>
      <c r="AB16" s="64"/>
      <c r="AC16" s="65"/>
      <c r="AD16" s="66"/>
      <c r="AE16" s="67"/>
      <c r="AF16" s="67"/>
      <c r="AG16" s="69"/>
      <c r="AH16" s="69"/>
      <c r="AI16" s="98"/>
      <c r="AJ16" s="72"/>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row>
    <row r="17" spans="1:68" ht="18" customHeight="1" x14ac:dyDescent="0.3">
      <c r="A17" s="193"/>
      <c r="B17" s="195"/>
      <c r="C17" s="195"/>
      <c r="D17" s="195"/>
      <c r="E17" s="197"/>
      <c r="F17" s="195"/>
      <c r="G17" s="199"/>
      <c r="H17" s="207"/>
      <c r="I17" s="209"/>
      <c r="J17" s="211"/>
      <c r="K17" s="209">
        <f>IF(NOT(ISERROR(MATCH(J17,_xlfn.ANCHORARRAY(#REF!),0))),#REF!&amp;"Por favor no seleccionar los criterios de impacto",J17)</f>
        <v>0</v>
      </c>
      <c r="L17" s="207"/>
      <c r="M17" s="209"/>
      <c r="N17" s="205"/>
      <c r="O17" s="73">
        <v>3</v>
      </c>
      <c r="P17" s="74"/>
      <c r="Q17" s="75"/>
      <c r="R17" s="76"/>
      <c r="S17" s="76"/>
      <c r="T17" s="77"/>
      <c r="U17" s="78"/>
      <c r="V17" s="78"/>
      <c r="W17" s="78"/>
      <c r="X17" s="79"/>
      <c r="Y17" s="80"/>
      <c r="Z17" s="81"/>
      <c r="AA17" s="80"/>
      <c r="AB17" s="81"/>
      <c r="AC17" s="82"/>
      <c r="AD17" s="83"/>
      <c r="AE17" s="71"/>
      <c r="AF17" s="84"/>
      <c r="AG17" s="85"/>
      <c r="AH17" s="85"/>
      <c r="AI17" s="97"/>
      <c r="AJ17" s="84"/>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row>
    <row r="18" spans="1:68" s="30" customFormat="1" ht="137.25" customHeight="1" x14ac:dyDescent="0.25">
      <c r="A18" s="192">
        <v>3</v>
      </c>
      <c r="B18" s="194" t="s">
        <v>150</v>
      </c>
      <c r="C18" s="194" t="s">
        <v>172</v>
      </c>
      <c r="D18" s="194" t="s">
        <v>173</v>
      </c>
      <c r="E18" s="196" t="s">
        <v>174</v>
      </c>
      <c r="F18" s="194" t="s">
        <v>167</v>
      </c>
      <c r="G18" s="198">
        <v>12</v>
      </c>
      <c r="H18" s="206" t="str">
        <f>IF(G18&lt;=0,"",IF(G18&lt;=2,"Muy Baja",IF(G18&lt;=24,"Baja",IF(G18&lt;=500,"Media",IF(G18&lt;=5000,"Alta","Muy Alta")))))</f>
        <v>Baja</v>
      </c>
      <c r="I18" s="208">
        <f>IF(H18="","",IF(H18="Muy Baja",0.2,IF(H18="Baja",0.4,IF(H18="Media",0.6,IF(H18="Alta",0.8,IF(H18="Muy Alta",1,))))))</f>
        <v>0.4</v>
      </c>
      <c r="J18" s="210" t="s">
        <v>168</v>
      </c>
      <c r="K18" s="208" t="str">
        <f>IF(NOT(ISERROR(MATCH(J18,'[1]Tabla Impacto'!$B$221:$B$223,0))),'[1]Tabla Impacto'!$F$223&amp;"Por favor no seleccionar los criterios de impacto(Afectación Económica o presupuestal y Pérdida Reputacional)",J18)</f>
        <v xml:space="preserve">     El riesgo afecta la imagen de de la entidad con efecto publicitario sostenido a nivel de sector administrativo, nivel departamental o municipal</v>
      </c>
      <c r="L18" s="206" t="str">
        <f>IF(OR(K18='[1]Tabla Impacto'!$C$11,K18='[1]Tabla Impacto'!$D$11),"Leve",IF(OR(K18='[1]Tabla Impacto'!$C$12,K18='[1]Tabla Impacto'!$D$12),"Menor",IF(OR(K18='[1]Tabla Impacto'!$C$13,K18='[1]Tabla Impacto'!$D$13),"Moderado",IF(OR(K18='[1]Tabla Impacto'!$C$14,K18='[1]Tabla Impacto'!$D$14),"Mayor",IF(OR(K18='[1]Tabla Impacto'!$C$15,K18='[1]Tabla Impacto'!$D$15),"Catastrófico","")))))</f>
        <v>Mayor</v>
      </c>
      <c r="M18" s="208">
        <f>IF(L18="","",IF(L18="Leve",0.2,IF(L18="Menor",0.4,IF(L18="Moderado",0.6,IF(L18="Mayor",0.8,IF(L18="Catastrófico",1,))))))</f>
        <v>0.8</v>
      </c>
      <c r="N18" s="20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57">
        <v>1</v>
      </c>
      <c r="P18" s="58" t="s">
        <v>175</v>
      </c>
      <c r="Q18" s="59" t="str">
        <f>IF(OR(R18="Preventivo",R18="Detectivo"),"Probabilidad",IF(R18="Correctivo","Impacto",""))</f>
        <v>Probabilidad</v>
      </c>
      <c r="R18" s="60" t="s">
        <v>157</v>
      </c>
      <c r="S18" s="60" t="s">
        <v>158</v>
      </c>
      <c r="T18" s="61" t="str">
        <f>IF(AND(R18="Preventivo",S18="Automático"),"50%",IF(AND(R18="Preventivo",S18="Manual"),"40%",IF(AND(R18="Detectivo",S18="Automático"),"40%",IF(AND(R18="Detectivo",S18="Manual"),"30%",IF(AND(R18="Correctivo",S18="Automático"),"35%",IF(AND(R18="Correctivo",S18="Manual"),"25%",""))))))</f>
        <v>40%</v>
      </c>
      <c r="U18" s="60" t="s">
        <v>159</v>
      </c>
      <c r="V18" s="60" t="s">
        <v>160</v>
      </c>
      <c r="W18" s="60" t="s">
        <v>161</v>
      </c>
      <c r="X18" s="62">
        <f>IFERROR(IF(Q18="Probabilidad",(I18-(+I18*T18)),IF(Q18="Impacto",I18,"")),"")</f>
        <v>0.24</v>
      </c>
      <c r="Y18" s="63" t="str">
        <f>IFERROR(IF(X18="","",IF(X18&lt;=0.2,"Muy Baja",IF(X18&lt;=0.4,"Baja",IF(X18&lt;=0.6,"Media",IF(X18&lt;=0.8,"Alta","Muy Alta"))))),"")</f>
        <v>Baja</v>
      </c>
      <c r="Z18" s="64">
        <f>+X18</f>
        <v>0.24</v>
      </c>
      <c r="AA18" s="63" t="str">
        <f>IFERROR(IF(AB18="","",IF(AB18&lt;=0.2,"Leve",IF(AB18&lt;=0.4,"Menor",IF(AB18&lt;=0.6,"Moderado",IF(AB18&lt;=0.8,"Mayor","Catastrófico"))))),"")</f>
        <v>Mayor</v>
      </c>
      <c r="AB18" s="64">
        <f>IFERROR(IF(Q18="Impacto",(M18-(+M18*T18)),IF(Q18="Probabilidad",M18,"")),"")</f>
        <v>0.8</v>
      </c>
      <c r="AC18" s="65"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66" t="s">
        <v>162</v>
      </c>
      <c r="AE18" s="67"/>
      <c r="AF18" s="68"/>
      <c r="AG18" s="69"/>
      <c r="AH18" s="69"/>
      <c r="AI18" s="94" t="s">
        <v>176</v>
      </c>
      <c r="AJ18" s="119" t="s">
        <v>340</v>
      </c>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row>
    <row r="19" spans="1:68" ht="131.25" customHeight="1" x14ac:dyDescent="0.3">
      <c r="A19" s="193"/>
      <c r="B19" s="195"/>
      <c r="C19" s="195"/>
      <c r="D19" s="195"/>
      <c r="E19" s="197"/>
      <c r="F19" s="195"/>
      <c r="G19" s="199"/>
      <c r="H19" s="207"/>
      <c r="I19" s="209"/>
      <c r="J19" s="211"/>
      <c r="K19" s="209">
        <f>IF(NOT(ISERROR(MATCH(J19,_xlfn.ANCHORARRAY(#REF!),0))),#REF!&amp;"Por favor no seleccionar los criterios de impacto",J19)</f>
        <v>0</v>
      </c>
      <c r="L19" s="207"/>
      <c r="M19" s="209"/>
      <c r="N19" s="205"/>
      <c r="O19" s="57">
        <v>2</v>
      </c>
      <c r="Q19" s="59"/>
      <c r="R19" s="60"/>
      <c r="S19" s="60"/>
      <c r="T19" s="61"/>
      <c r="U19" s="60"/>
      <c r="V19" s="60"/>
      <c r="W19" s="60"/>
      <c r="X19" s="62"/>
      <c r="Y19" s="63"/>
      <c r="Z19" s="64"/>
      <c r="AA19" s="63"/>
      <c r="AB19" s="64"/>
      <c r="AC19" s="65"/>
      <c r="AD19" s="66"/>
      <c r="AE19" s="67"/>
      <c r="AF19" s="67"/>
      <c r="AG19" s="69"/>
      <c r="AH19" s="69"/>
      <c r="AI19" s="97"/>
      <c r="AJ19" s="72"/>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row>
    <row r="20" spans="1:68" ht="18" customHeight="1" x14ac:dyDescent="0.3">
      <c r="A20" s="193"/>
      <c r="B20" s="195"/>
      <c r="C20" s="195"/>
      <c r="D20" s="195"/>
      <c r="E20" s="197"/>
      <c r="F20" s="195"/>
      <c r="G20" s="199"/>
      <c r="H20" s="207"/>
      <c r="I20" s="209"/>
      <c r="J20" s="211"/>
      <c r="K20" s="209">
        <f>IF(NOT(ISERROR(MATCH(J20,_xlfn.ANCHORARRAY(#REF!),0))),#REF!&amp;"Por favor no seleccionar los criterios de impacto",J20)</f>
        <v>0</v>
      </c>
      <c r="L20" s="207"/>
      <c r="M20" s="209"/>
      <c r="N20" s="205"/>
      <c r="O20" s="73">
        <v>3</v>
      </c>
      <c r="P20" s="74"/>
      <c r="Q20" s="75"/>
      <c r="R20" s="76"/>
      <c r="S20" s="76"/>
      <c r="T20" s="77"/>
      <c r="U20" s="78"/>
      <c r="V20" s="78"/>
      <c r="W20" s="78"/>
      <c r="X20" s="79"/>
      <c r="Y20" s="80"/>
      <c r="Z20" s="81"/>
      <c r="AA20" s="80"/>
      <c r="AB20" s="81"/>
      <c r="AC20" s="82"/>
      <c r="AD20" s="83"/>
      <c r="AE20" s="71"/>
      <c r="AF20" s="84"/>
      <c r="AG20" s="85"/>
      <c r="AH20" s="85"/>
      <c r="AI20" s="97"/>
      <c r="AJ20" s="84"/>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row>
    <row r="21" spans="1:68" s="30" customFormat="1" ht="141" customHeight="1" x14ac:dyDescent="0.25">
      <c r="A21" s="192">
        <v>4</v>
      </c>
      <c r="B21" s="194" t="s">
        <v>150</v>
      </c>
      <c r="C21" s="194" t="s">
        <v>177</v>
      </c>
      <c r="D21" s="194" t="s">
        <v>178</v>
      </c>
      <c r="E21" s="196" t="s">
        <v>179</v>
      </c>
      <c r="F21" s="194" t="s">
        <v>167</v>
      </c>
      <c r="G21" s="198">
        <v>12</v>
      </c>
      <c r="H21" s="206" t="str">
        <f>IF(G21&lt;=0,"",IF(G21&lt;=2,"Muy Baja",IF(G21&lt;=24,"Baja",IF(G21&lt;=500,"Media",IF(G21&lt;=5000,"Alta","Muy Alta")))))</f>
        <v>Baja</v>
      </c>
      <c r="I21" s="208">
        <f>IF(H21="","",IF(H21="Muy Baja",0.2,IF(H21="Baja",0.4,IF(H21="Media",0.6,IF(H21="Alta",0.8,IF(H21="Muy Alta",1,))))))</f>
        <v>0.4</v>
      </c>
      <c r="J21" s="210" t="s">
        <v>168</v>
      </c>
      <c r="K21" s="208" t="str">
        <f>IF(NOT(ISERROR(MATCH(J21,'[1]Tabla Impacto'!$B$221:$B$223,0))),'[1]Tabla Impacto'!$F$223&amp;"Por favor no seleccionar los criterios de impacto(Afectación Económica o presupuestal y Pérdida Reputacional)",J21)</f>
        <v xml:space="preserve">     El riesgo afecta la imagen de de la entidad con efecto publicitario sostenido a nivel de sector administrativo, nivel departamental o municipal</v>
      </c>
      <c r="L21" s="206" t="str">
        <f>IF(OR(K21='[1]Tabla Impacto'!$C$11,K21='[1]Tabla Impacto'!$D$11),"Leve",IF(OR(K21='[1]Tabla Impacto'!$C$12,K21='[1]Tabla Impacto'!$D$12),"Menor",IF(OR(K21='[1]Tabla Impacto'!$C$13,K21='[1]Tabla Impacto'!$D$13),"Moderado",IF(OR(K21='[1]Tabla Impacto'!$C$14,K21='[1]Tabla Impacto'!$D$14),"Mayor",IF(OR(K21='[1]Tabla Impacto'!$C$15,K21='[1]Tabla Impacto'!$D$15),"Catastrófico","")))))</f>
        <v>Mayor</v>
      </c>
      <c r="M21" s="208">
        <f>IF(L21="","",IF(L21="Leve",0.2,IF(L21="Menor",0.4,IF(L21="Moderado",0.6,IF(L21="Mayor",0.8,IF(L21="Catastrófico",1,))))))</f>
        <v>0.8</v>
      </c>
      <c r="N21" s="204"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57">
        <v>1</v>
      </c>
      <c r="P21" s="58" t="s">
        <v>180</v>
      </c>
      <c r="Q21" s="59" t="str">
        <f>IF(OR(R21="Preventivo",R21="Detectivo"),"Probabilidad",IF(R21="Correctivo","Impacto",""))</f>
        <v>Probabilidad</v>
      </c>
      <c r="R21" s="60" t="s">
        <v>157</v>
      </c>
      <c r="S21" s="60" t="s">
        <v>158</v>
      </c>
      <c r="T21" s="61" t="str">
        <f>IF(AND(R21="Preventivo",S21="Automático"),"50%",IF(AND(R21="Preventivo",S21="Manual"),"40%",IF(AND(R21="Detectivo",S21="Automático"),"40%",IF(AND(R21="Detectivo",S21="Manual"),"30%",IF(AND(R21="Correctivo",S21="Automático"),"35%",IF(AND(R21="Correctivo",S21="Manual"),"25%",""))))))</f>
        <v>40%</v>
      </c>
      <c r="U21" s="60" t="s">
        <v>159</v>
      </c>
      <c r="V21" s="60" t="s">
        <v>160</v>
      </c>
      <c r="W21" s="60" t="s">
        <v>161</v>
      </c>
      <c r="X21" s="62">
        <f>IFERROR(IF(Q21="Probabilidad",(I21-(+I21*T21)),IF(Q21="Impacto",I21,"")),"")</f>
        <v>0.24</v>
      </c>
      <c r="Y21" s="63" t="str">
        <f>IFERROR(IF(X21="","",IF(X21&lt;=0.2,"Muy Baja",IF(X21&lt;=0.4,"Baja",IF(X21&lt;=0.6,"Media",IF(X21&lt;=0.8,"Alta","Muy Alta"))))),"")</f>
        <v>Baja</v>
      </c>
      <c r="Z21" s="64">
        <f>+X21</f>
        <v>0.24</v>
      </c>
      <c r="AA21" s="63" t="str">
        <f>IFERROR(IF(AB21="","",IF(AB21&lt;=0.2,"Leve",IF(AB21&lt;=0.4,"Menor",IF(AB21&lt;=0.6,"Moderado",IF(AB21&lt;=0.8,"Mayor","Catastrófico"))))),"")</f>
        <v>Mayor</v>
      </c>
      <c r="AB21" s="64">
        <f>IFERROR(IF(Q21="Impacto",(M21-(+M21*T21)),IF(Q21="Probabilidad",M21,"")),"")</f>
        <v>0.8</v>
      </c>
      <c r="AC21" s="65"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66" t="s">
        <v>162</v>
      </c>
      <c r="AE21" s="67"/>
      <c r="AF21" s="68"/>
      <c r="AG21" s="69"/>
      <c r="AH21" s="69"/>
      <c r="AI21" s="99" t="s">
        <v>181</v>
      </c>
      <c r="AJ21" s="119" t="s">
        <v>341</v>
      </c>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row>
    <row r="22" spans="1:68" ht="96.75" customHeight="1" x14ac:dyDescent="0.3">
      <c r="A22" s="193"/>
      <c r="B22" s="195"/>
      <c r="C22" s="195"/>
      <c r="D22" s="195"/>
      <c r="E22" s="197"/>
      <c r="F22" s="195"/>
      <c r="G22" s="199"/>
      <c r="H22" s="207"/>
      <c r="I22" s="209"/>
      <c r="J22" s="211"/>
      <c r="K22" s="209">
        <f>IF(NOT(ISERROR(MATCH(J22,_xlfn.ANCHORARRAY(#REF!),0))),#REF!&amp;"Por favor no seleccionar los criterios de impacto",J22)</f>
        <v>0</v>
      </c>
      <c r="L22" s="207"/>
      <c r="M22" s="209"/>
      <c r="N22" s="205"/>
      <c r="O22" s="57">
        <v>2</v>
      </c>
      <c r="Q22" s="59"/>
      <c r="R22" s="60"/>
      <c r="S22" s="60"/>
      <c r="T22" s="61"/>
      <c r="U22" s="60"/>
      <c r="V22" s="60"/>
      <c r="W22" s="60"/>
      <c r="X22" s="62"/>
      <c r="Y22" s="63"/>
      <c r="Z22" s="64"/>
      <c r="AA22" s="63"/>
      <c r="AB22" s="64"/>
      <c r="AC22" s="65"/>
      <c r="AD22" s="66"/>
      <c r="AE22" s="67"/>
      <c r="AF22" s="67"/>
      <c r="AG22" s="69"/>
      <c r="AH22" s="69"/>
      <c r="AI22" s="97"/>
      <c r="AJ22" s="72"/>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row>
    <row r="23" spans="1:68" ht="18" customHeight="1" x14ac:dyDescent="0.3">
      <c r="A23" s="193"/>
      <c r="B23" s="195"/>
      <c r="C23" s="195"/>
      <c r="D23" s="195"/>
      <c r="E23" s="197"/>
      <c r="F23" s="195"/>
      <c r="G23" s="199"/>
      <c r="H23" s="207"/>
      <c r="I23" s="209"/>
      <c r="J23" s="211"/>
      <c r="K23" s="209">
        <f>IF(NOT(ISERROR(MATCH(J23,_xlfn.ANCHORARRAY(#REF!),0))),#REF!&amp;"Por favor no seleccionar los criterios de impacto",J23)</f>
        <v>0</v>
      </c>
      <c r="L23" s="207"/>
      <c r="M23" s="209"/>
      <c r="N23" s="205"/>
      <c r="O23" s="73">
        <v>3</v>
      </c>
      <c r="P23" s="74"/>
      <c r="Q23" s="75"/>
      <c r="R23" s="76"/>
      <c r="S23" s="76"/>
      <c r="T23" s="77"/>
      <c r="U23" s="78"/>
      <c r="V23" s="78"/>
      <c r="W23" s="78"/>
      <c r="X23" s="79"/>
      <c r="Y23" s="80"/>
      <c r="Z23" s="81"/>
      <c r="AA23" s="80"/>
      <c r="AB23" s="81"/>
      <c r="AC23" s="82"/>
      <c r="AD23" s="83"/>
      <c r="AE23" s="71"/>
      <c r="AF23" s="84"/>
      <c r="AG23" s="85"/>
      <c r="AH23" s="85"/>
      <c r="AI23" s="97"/>
      <c r="AJ23" s="84"/>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row>
    <row r="24" spans="1:68" s="30" customFormat="1" ht="96.75" customHeight="1" x14ac:dyDescent="0.25">
      <c r="A24" s="192">
        <v>5</v>
      </c>
      <c r="B24" s="194" t="s">
        <v>150</v>
      </c>
      <c r="C24" s="194" t="s">
        <v>182</v>
      </c>
      <c r="D24" s="194" t="s">
        <v>183</v>
      </c>
      <c r="E24" s="196" t="s">
        <v>184</v>
      </c>
      <c r="F24" s="194" t="s">
        <v>167</v>
      </c>
      <c r="G24" s="198">
        <v>12</v>
      </c>
      <c r="H24" s="206" t="str">
        <f>IF(G24&lt;=0,"",IF(G24&lt;=2,"Muy Baja",IF(G24&lt;=24,"Baja",IF(G24&lt;=500,"Media",IF(G24&lt;=5000,"Alta","Muy Alta")))))</f>
        <v>Baja</v>
      </c>
      <c r="I24" s="208">
        <f>IF(H24="","",IF(H24="Muy Baja",0.2,IF(H24="Baja",0.4,IF(H24="Media",0.6,IF(H24="Alta",0.8,IF(H24="Muy Alta",1,))))))</f>
        <v>0.4</v>
      </c>
      <c r="J24" s="210" t="s">
        <v>168</v>
      </c>
      <c r="K24" s="208" t="str">
        <f>IF(NOT(ISERROR(MATCH(J24,'[1]Tabla Impacto'!$B$221:$B$223,0))),'[1]Tabla Impacto'!$F$223&amp;"Por favor no seleccionar los criterios de impacto(Afectación Económica o presupuestal y Pérdida Reputacional)",J24)</f>
        <v xml:space="preserve">     El riesgo afecta la imagen de de la entidad con efecto publicitario sostenido a nivel de sector administrativo, nivel departamental o municipal</v>
      </c>
      <c r="L24" s="206" t="str">
        <f>IF(OR(K24='[1]Tabla Impacto'!$C$11,K24='[1]Tabla Impacto'!$D$11),"Leve",IF(OR(K24='[1]Tabla Impacto'!$C$12,K24='[1]Tabla Impacto'!$D$12),"Menor",IF(OR(K24='[1]Tabla Impacto'!$C$13,K24='[1]Tabla Impacto'!$D$13),"Moderado",IF(OR(K24='[1]Tabla Impacto'!$C$14,K24='[1]Tabla Impacto'!$D$14),"Mayor",IF(OR(K24='[1]Tabla Impacto'!$C$15,K24='[1]Tabla Impacto'!$D$15),"Catastrófico","")))))</f>
        <v>Mayor</v>
      </c>
      <c r="M24" s="208">
        <f>IF(L24="","",IF(L24="Leve",0.2,IF(L24="Menor",0.4,IF(L24="Moderado",0.6,IF(L24="Mayor",0.8,IF(L24="Catastrófico",1,))))))</f>
        <v>0.8</v>
      </c>
      <c r="N24" s="20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57">
        <v>1</v>
      </c>
      <c r="P24" s="58" t="s">
        <v>185</v>
      </c>
      <c r="Q24" s="59" t="str">
        <f>IF(OR(R24="Preventivo",R24="Detectivo"),"Probabilidad",IF(R24="Correctivo","Impacto",""))</f>
        <v>Probabilidad</v>
      </c>
      <c r="R24" s="60" t="s">
        <v>157</v>
      </c>
      <c r="S24" s="60" t="s">
        <v>158</v>
      </c>
      <c r="T24" s="61" t="str">
        <f>IF(AND(R24="Preventivo",S24="Automático"),"50%",IF(AND(R24="Preventivo",S24="Manual"),"40%",IF(AND(R24="Detectivo",S24="Automático"),"40%",IF(AND(R24="Detectivo",S24="Manual"),"30%",IF(AND(R24="Correctivo",S24="Automático"),"35%",IF(AND(R24="Correctivo",S24="Manual"),"25%",""))))))</f>
        <v>40%</v>
      </c>
      <c r="U24" s="60" t="s">
        <v>159</v>
      </c>
      <c r="V24" s="60" t="s">
        <v>160</v>
      </c>
      <c r="W24" s="60" t="s">
        <v>161</v>
      </c>
      <c r="X24" s="62">
        <f>IFERROR(IF(Q24="Probabilidad",(I24-(+I24*T24)),IF(Q24="Impacto",I24,"")),"")</f>
        <v>0.24</v>
      </c>
      <c r="Y24" s="63" t="str">
        <f>IFERROR(IF(X24="","",IF(X24&lt;=0.2,"Muy Baja",IF(X24&lt;=0.4,"Baja",IF(X24&lt;=0.6,"Media",IF(X24&lt;=0.8,"Alta","Muy Alta"))))),"")</f>
        <v>Baja</v>
      </c>
      <c r="Z24" s="64">
        <f>+X24</f>
        <v>0.24</v>
      </c>
      <c r="AA24" s="63" t="str">
        <f>IFERROR(IF(AB24="","",IF(AB24&lt;=0.2,"Leve",IF(AB24&lt;=0.4,"Menor",IF(AB24&lt;=0.6,"Moderado",IF(AB24&lt;=0.8,"Mayor","Catastrófico"))))),"")</f>
        <v>Mayor</v>
      </c>
      <c r="AB24" s="64">
        <f>IFERROR(IF(Q24="Impacto",(M24-(+M24*T24)),IF(Q24="Probabilidad",M24,"")),"")</f>
        <v>0.8</v>
      </c>
      <c r="AC24" s="65"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66" t="s">
        <v>162</v>
      </c>
      <c r="AE24" s="67"/>
      <c r="AF24" s="68"/>
      <c r="AG24" s="69"/>
      <c r="AH24" s="69"/>
      <c r="AI24" s="94" t="s">
        <v>324</v>
      </c>
      <c r="AJ24" s="119" t="s">
        <v>342</v>
      </c>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row>
    <row r="25" spans="1:68" ht="96.75" customHeight="1" x14ac:dyDescent="0.3">
      <c r="A25" s="193"/>
      <c r="B25" s="195"/>
      <c r="C25" s="195"/>
      <c r="D25" s="195"/>
      <c r="E25" s="197"/>
      <c r="F25" s="195"/>
      <c r="G25" s="199"/>
      <c r="H25" s="207"/>
      <c r="I25" s="209"/>
      <c r="J25" s="211"/>
      <c r="K25" s="209">
        <f>IF(NOT(ISERROR(MATCH(J25,_xlfn.ANCHORARRAY(#REF!),0))),#REF!&amp;"Por favor no seleccionar los criterios de impacto",J25)</f>
        <v>0</v>
      </c>
      <c r="L25" s="207"/>
      <c r="M25" s="209"/>
      <c r="N25" s="205"/>
      <c r="O25" s="57">
        <v>2</v>
      </c>
      <c r="P25" s="58"/>
      <c r="Q25" s="59"/>
      <c r="R25" s="60"/>
      <c r="S25" s="60"/>
      <c r="T25" s="61"/>
      <c r="U25" s="60"/>
      <c r="V25" s="60"/>
      <c r="W25" s="60"/>
      <c r="X25" s="62"/>
      <c r="Y25" s="63"/>
      <c r="Z25" s="64"/>
      <c r="AA25" s="63"/>
      <c r="AB25" s="64"/>
      <c r="AC25" s="65"/>
      <c r="AD25" s="66"/>
      <c r="AE25" s="67"/>
      <c r="AF25" s="67"/>
      <c r="AG25" s="69"/>
      <c r="AH25" s="69"/>
      <c r="AI25" s="97"/>
      <c r="AJ25" s="72"/>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row>
    <row r="26" spans="1:68" ht="18" customHeight="1" x14ac:dyDescent="0.3">
      <c r="A26" s="193"/>
      <c r="B26" s="195"/>
      <c r="C26" s="195"/>
      <c r="D26" s="195"/>
      <c r="E26" s="197"/>
      <c r="F26" s="195"/>
      <c r="G26" s="199"/>
      <c r="H26" s="207"/>
      <c r="I26" s="209"/>
      <c r="J26" s="211"/>
      <c r="K26" s="209">
        <f>IF(NOT(ISERROR(MATCH(J26,_xlfn.ANCHORARRAY(#REF!),0))),#REF!&amp;"Por favor no seleccionar los criterios de impacto",J26)</f>
        <v>0</v>
      </c>
      <c r="L26" s="207"/>
      <c r="M26" s="209"/>
      <c r="N26" s="205"/>
      <c r="O26" s="73">
        <v>3</v>
      </c>
      <c r="P26" s="74"/>
      <c r="Q26" s="75"/>
      <c r="R26" s="76"/>
      <c r="S26" s="76"/>
      <c r="T26" s="77"/>
      <c r="U26" s="78"/>
      <c r="V26" s="78"/>
      <c r="W26" s="78"/>
      <c r="X26" s="79"/>
      <c r="Y26" s="80"/>
      <c r="Z26" s="81"/>
      <c r="AA26" s="80"/>
      <c r="AB26" s="81"/>
      <c r="AC26" s="82"/>
      <c r="AD26" s="83"/>
      <c r="AE26" s="71"/>
      <c r="AF26" s="84"/>
      <c r="AG26" s="85"/>
      <c r="AH26" s="85"/>
      <c r="AI26" s="97"/>
      <c r="AJ26" s="84"/>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row>
    <row r="27" spans="1:68" s="30" customFormat="1" ht="147" customHeight="1" x14ac:dyDescent="0.25">
      <c r="A27" s="192">
        <v>6</v>
      </c>
      <c r="B27" s="194" t="s">
        <v>150</v>
      </c>
      <c r="C27" s="194" t="s">
        <v>186</v>
      </c>
      <c r="D27" s="194" t="s">
        <v>187</v>
      </c>
      <c r="E27" s="196" t="s">
        <v>188</v>
      </c>
      <c r="F27" s="194" t="s">
        <v>167</v>
      </c>
      <c r="G27" s="198">
        <v>12</v>
      </c>
      <c r="H27" s="206" t="str">
        <f>IF(G27&lt;=0,"",IF(G27&lt;=2,"Muy Baja",IF(G27&lt;=24,"Baja",IF(G27&lt;=500,"Media",IF(G27&lt;=5000,"Alta","Muy Alta")))))</f>
        <v>Baja</v>
      </c>
      <c r="I27" s="208">
        <f>IF(H27="","",IF(H27="Muy Baja",0.2,IF(H27="Baja",0.4,IF(H27="Media",0.6,IF(H27="Alta",0.8,IF(H27="Muy Alta",1,))))))</f>
        <v>0.4</v>
      </c>
      <c r="J27" s="210" t="s">
        <v>168</v>
      </c>
      <c r="K27" s="208" t="str">
        <f>IF(NOT(ISERROR(MATCH(J27,'[1]Tabla Impacto'!$B$221:$B$223,0))),'[1]Tabla Impacto'!$F$223&amp;"Por favor no seleccionar los criterios de impacto(Afectación Económica o presupuestal y Pérdida Reputacional)",J27)</f>
        <v xml:space="preserve">     El riesgo afecta la imagen de de la entidad con efecto publicitario sostenido a nivel de sector administrativo, nivel departamental o municipal</v>
      </c>
      <c r="L27" s="206" t="str">
        <f>IF(OR(K27='[1]Tabla Impacto'!$C$11,K27='[1]Tabla Impacto'!$D$11),"Leve",IF(OR(K27='[1]Tabla Impacto'!$C$12,K27='[1]Tabla Impacto'!$D$12),"Menor",IF(OR(K27='[1]Tabla Impacto'!$C$13,K27='[1]Tabla Impacto'!$D$13),"Moderado",IF(OR(K27='[1]Tabla Impacto'!$C$14,K27='[1]Tabla Impacto'!$D$14),"Mayor",IF(OR(K27='[1]Tabla Impacto'!$C$15,K27='[1]Tabla Impacto'!$D$15),"Catastrófico","")))))</f>
        <v>Mayor</v>
      </c>
      <c r="M27" s="208">
        <f>IF(L27="","",IF(L27="Leve",0.2,IF(L27="Menor",0.4,IF(L27="Moderado",0.6,IF(L27="Mayor",0.8,IF(L27="Catastrófico",1,))))))</f>
        <v>0.8</v>
      </c>
      <c r="N27" s="204"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57">
        <v>1</v>
      </c>
      <c r="P27" s="58" t="s">
        <v>189</v>
      </c>
      <c r="Q27" s="59" t="str">
        <f>IF(OR(R27="Preventivo",R27="Detectivo"),"Probabilidad",IF(R27="Correctivo","Impacto",""))</f>
        <v>Probabilidad</v>
      </c>
      <c r="R27" s="60" t="s">
        <v>157</v>
      </c>
      <c r="S27" s="60" t="s">
        <v>158</v>
      </c>
      <c r="T27" s="61" t="str">
        <f>IF(AND(R27="Preventivo",S27="Automático"),"50%",IF(AND(R27="Preventivo",S27="Manual"),"40%",IF(AND(R27="Detectivo",S27="Automático"),"40%",IF(AND(R27="Detectivo",S27="Manual"),"30%",IF(AND(R27="Correctivo",S27="Automático"),"35%",IF(AND(R27="Correctivo",S27="Manual"),"25%",""))))))</f>
        <v>40%</v>
      </c>
      <c r="U27" s="60" t="s">
        <v>159</v>
      </c>
      <c r="V27" s="60" t="s">
        <v>160</v>
      </c>
      <c r="W27" s="60" t="s">
        <v>161</v>
      </c>
      <c r="X27" s="62">
        <f>IFERROR(IF(Q27="Probabilidad",(I27-(+I27*T27)),IF(Q27="Impacto",I27,"")),"")</f>
        <v>0.24</v>
      </c>
      <c r="Y27" s="63" t="str">
        <f>IFERROR(IF(X27="","",IF(X27&lt;=0.2,"Muy Baja",IF(X27&lt;=0.4,"Baja",IF(X27&lt;=0.6,"Media",IF(X27&lt;=0.8,"Alta","Muy Alta"))))),"")</f>
        <v>Baja</v>
      </c>
      <c r="Z27" s="64">
        <f>+X27</f>
        <v>0.24</v>
      </c>
      <c r="AA27" s="63" t="str">
        <f>IFERROR(IF(AB27="","",IF(AB27&lt;=0.2,"Leve",IF(AB27&lt;=0.4,"Menor",IF(AB27&lt;=0.6,"Moderado",IF(AB27&lt;=0.8,"Mayor","Catastrófico"))))),"")</f>
        <v>Mayor</v>
      </c>
      <c r="AB27" s="64">
        <f>IFERROR(IF(Q27="Impacto",(M27-(+M27*T27)),IF(Q27="Probabilidad",M27,"")),"")</f>
        <v>0.8</v>
      </c>
      <c r="AC27" s="65"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Alto</v>
      </c>
      <c r="AD27" s="66" t="s">
        <v>162</v>
      </c>
      <c r="AE27" s="67"/>
      <c r="AF27" s="68"/>
      <c r="AG27" s="69"/>
      <c r="AH27" s="69"/>
      <c r="AI27" s="101" t="s">
        <v>317</v>
      </c>
      <c r="AJ27" s="119" t="s">
        <v>343</v>
      </c>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row>
    <row r="28" spans="1:68" ht="96.75" customHeight="1" x14ac:dyDescent="0.3">
      <c r="A28" s="193"/>
      <c r="B28" s="195"/>
      <c r="C28" s="195"/>
      <c r="D28" s="195"/>
      <c r="E28" s="197"/>
      <c r="F28" s="195"/>
      <c r="G28" s="199"/>
      <c r="H28" s="207"/>
      <c r="I28" s="209"/>
      <c r="J28" s="211"/>
      <c r="K28" s="209">
        <f>IF(NOT(ISERROR(MATCH(J28,_xlfn.ANCHORARRAY(#REF!),0))),#REF!&amp;"Por favor no seleccionar los criterios de impacto",J28)</f>
        <v>0</v>
      </c>
      <c r="L28" s="207"/>
      <c r="M28" s="209"/>
      <c r="N28" s="205"/>
      <c r="O28" s="57">
        <v>2</v>
      </c>
      <c r="P28" s="58"/>
      <c r="Q28" s="59"/>
      <c r="R28" s="60"/>
      <c r="S28" s="60"/>
      <c r="T28" s="61"/>
      <c r="U28" s="60"/>
      <c r="V28" s="60"/>
      <c r="W28" s="60"/>
      <c r="X28" s="62"/>
      <c r="Y28" s="63"/>
      <c r="Z28" s="64"/>
      <c r="AA28" s="63"/>
      <c r="AB28" s="64"/>
      <c r="AC28" s="65"/>
      <c r="AD28" s="66"/>
      <c r="AE28" s="67"/>
      <c r="AF28" s="67"/>
      <c r="AG28" s="69"/>
      <c r="AH28" s="69"/>
      <c r="AI28" s="97"/>
      <c r="AJ28" s="72"/>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row>
    <row r="29" spans="1:68" ht="18" customHeight="1" x14ac:dyDescent="0.3">
      <c r="A29" s="193"/>
      <c r="B29" s="195"/>
      <c r="C29" s="195"/>
      <c r="D29" s="195"/>
      <c r="E29" s="197"/>
      <c r="F29" s="195"/>
      <c r="G29" s="199"/>
      <c r="H29" s="207"/>
      <c r="I29" s="209"/>
      <c r="J29" s="211"/>
      <c r="K29" s="209">
        <f>IF(NOT(ISERROR(MATCH(J29,_xlfn.ANCHORARRAY(#REF!),0))),#REF!&amp;"Por favor no seleccionar los criterios de impacto",J29)</f>
        <v>0</v>
      </c>
      <c r="L29" s="207"/>
      <c r="M29" s="209"/>
      <c r="N29" s="205"/>
      <c r="O29" s="73">
        <v>3</v>
      </c>
      <c r="P29" s="74"/>
      <c r="Q29" s="75"/>
      <c r="R29" s="76"/>
      <c r="S29" s="76"/>
      <c r="T29" s="77"/>
      <c r="U29" s="78"/>
      <c r="V29" s="78"/>
      <c r="W29" s="78"/>
      <c r="X29" s="79"/>
      <c r="Y29" s="80"/>
      <c r="Z29" s="81"/>
      <c r="AA29" s="80"/>
      <c r="AB29" s="81"/>
      <c r="AC29" s="82"/>
      <c r="AD29" s="83"/>
      <c r="AE29" s="71"/>
      <c r="AF29" s="84"/>
      <c r="AG29" s="85"/>
      <c r="AH29" s="85"/>
      <c r="AI29" s="97"/>
      <c r="AJ29" s="84"/>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row>
    <row r="30" spans="1:68" s="30" customFormat="1" ht="96.75" customHeight="1" x14ac:dyDescent="0.25">
      <c r="A30" s="192">
        <v>7</v>
      </c>
      <c r="B30" s="194" t="s">
        <v>150</v>
      </c>
      <c r="C30" s="194" t="s">
        <v>190</v>
      </c>
      <c r="D30" s="194" t="s">
        <v>191</v>
      </c>
      <c r="E30" s="196" t="s">
        <v>192</v>
      </c>
      <c r="F30" s="194" t="s">
        <v>167</v>
      </c>
      <c r="G30" s="198">
        <v>12</v>
      </c>
      <c r="H30" s="206" t="str">
        <f>IF(G30&lt;=0,"",IF(G30&lt;=2,"Muy Baja",IF(G30&lt;=24,"Baja",IF(G30&lt;=500,"Media",IF(G30&lt;=5000,"Alta","Muy Alta")))))</f>
        <v>Baja</v>
      </c>
      <c r="I30" s="208">
        <f>IF(H30="","",IF(H30="Muy Baja",0.2,IF(H30="Baja",0.4,IF(H30="Media",0.6,IF(H30="Alta",0.8,IF(H30="Muy Alta",1,))))))</f>
        <v>0.4</v>
      </c>
      <c r="J30" s="210" t="s">
        <v>193</v>
      </c>
      <c r="K30" s="208" t="str">
        <f>IF(NOT(ISERROR(MATCH(J30,'[1]Tabla Impacto'!$B$221:$B$223,0))),'[1]Tabla Impacto'!$F$223&amp;"Por favor no seleccionar los criterios de impacto(Afectación Económica o presupuestal y Pérdida Reputacional)",J30)</f>
        <v xml:space="preserve">     El riesgo afecta la imagen de la entidad con efecto publicitario sostenido a nivel de sector administrativo, nivel departamental o municipal</v>
      </c>
      <c r="L30" s="206" t="str">
        <f>IF(OR(K30='[1]Tabla Impacto'!$C$11,K30='[1]Tabla Impacto'!$D$11),"Leve",IF(OR(K30='[1]Tabla Impacto'!$C$12,K30='[1]Tabla Impacto'!$D$12),"Menor",IF(OR(K30='[1]Tabla Impacto'!$C$13,K30='[1]Tabla Impacto'!$D$13),"Moderado",IF(OR(K30='[1]Tabla Impacto'!$C$14,K30='[1]Tabla Impacto'!$D$14),"Mayor",IF(OR(K30='[1]Tabla Impacto'!$C$15,K30='[1]Tabla Impacto'!$D$15),"Catastrófico","")))))</f>
        <v/>
      </c>
      <c r="M30" s="208" t="str">
        <f>IF(L30="","",IF(L30="Leve",0.2,IF(L30="Menor",0.4,IF(L30="Moderado",0.6,IF(L30="Mayor",0.8,IF(L30="Catastrófico",1,))))))</f>
        <v/>
      </c>
      <c r="N30" s="20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57">
        <v>1</v>
      </c>
      <c r="P30" s="58" t="s">
        <v>194</v>
      </c>
      <c r="Q30" s="59" t="str">
        <f>IF(OR(R30="Preventivo",R30="Detectivo"),"Probabilidad",IF(R30="Correctivo","Impacto",""))</f>
        <v>Probabilidad</v>
      </c>
      <c r="R30" s="60" t="s">
        <v>157</v>
      </c>
      <c r="S30" s="60" t="s">
        <v>158</v>
      </c>
      <c r="T30" s="61" t="str">
        <f>IF(AND(R30="Preventivo",S30="Automático"),"50%",IF(AND(R30="Preventivo",S30="Manual"),"40%",IF(AND(R30="Detectivo",S30="Automático"),"40%",IF(AND(R30="Detectivo",S30="Manual"),"30%",IF(AND(R30="Correctivo",S30="Automático"),"35%",IF(AND(R30="Correctivo",S30="Manual"),"25%",""))))))</f>
        <v>40%</v>
      </c>
      <c r="U30" s="60" t="s">
        <v>159</v>
      </c>
      <c r="V30" s="60" t="s">
        <v>160</v>
      </c>
      <c r="W30" s="60" t="s">
        <v>161</v>
      </c>
      <c r="X30" s="62">
        <f>IFERROR(IF(Q30="Probabilidad",(I30-(+I30*T30)),IF(Q30="Impacto",I30,"")),"")</f>
        <v>0.24</v>
      </c>
      <c r="Y30" s="63" t="str">
        <f>IFERROR(IF(X30="","",IF(X30&lt;=0.2,"Muy Baja",IF(X30&lt;=0.4,"Baja",IF(X30&lt;=0.6,"Media",IF(X30&lt;=0.8,"Alta","Muy Alta"))))),"")</f>
        <v>Baja</v>
      </c>
      <c r="Z30" s="64">
        <f>+X30</f>
        <v>0.24</v>
      </c>
      <c r="AA30" s="63" t="str">
        <f>IFERROR(IF(AB30="","",IF(AB30&lt;=0.2,"Leve",IF(AB30&lt;=0.4,"Menor",IF(AB30&lt;=0.6,"Moderado",IF(AB30&lt;=0.8,"Mayor","Catastrófico"))))),"")</f>
        <v/>
      </c>
      <c r="AB30" s="64" t="str">
        <f>IFERROR(IF(Q30="Impacto",(M30-(+M30*T30)),IF(Q30="Probabilidad",M30,"")),"")</f>
        <v/>
      </c>
      <c r="AC30" s="65"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66" t="s">
        <v>162</v>
      </c>
      <c r="AE30" s="67"/>
      <c r="AF30" s="68"/>
      <c r="AG30" s="69"/>
      <c r="AH30" s="69"/>
      <c r="AI30" s="99" t="s">
        <v>318</v>
      </c>
      <c r="AJ30" s="29" t="s">
        <v>344</v>
      </c>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row>
    <row r="31" spans="1:68" ht="96.75" customHeight="1" x14ac:dyDescent="0.3">
      <c r="A31" s="193"/>
      <c r="B31" s="195"/>
      <c r="C31" s="195"/>
      <c r="D31" s="195"/>
      <c r="E31" s="197"/>
      <c r="F31" s="195"/>
      <c r="G31" s="199"/>
      <c r="H31" s="207"/>
      <c r="I31" s="209"/>
      <c r="J31" s="211"/>
      <c r="K31" s="209">
        <f>IF(NOT(ISERROR(MATCH(J31,_xlfn.ANCHORARRAY(#REF!),0))),#REF!&amp;"Por favor no seleccionar los criterios de impacto",J31)</f>
        <v>0</v>
      </c>
      <c r="L31" s="207"/>
      <c r="M31" s="209"/>
      <c r="N31" s="205"/>
      <c r="O31" s="57">
        <v>2</v>
      </c>
      <c r="P31" s="58"/>
      <c r="Q31" s="59"/>
      <c r="R31" s="60"/>
      <c r="S31" s="60"/>
      <c r="T31" s="61"/>
      <c r="U31" s="60"/>
      <c r="V31" s="60"/>
      <c r="W31" s="60"/>
      <c r="X31" s="62"/>
      <c r="Y31" s="63"/>
      <c r="Z31" s="64"/>
      <c r="AA31" s="63"/>
      <c r="AB31" s="64"/>
      <c r="AC31" s="65"/>
      <c r="AD31" s="66"/>
      <c r="AE31" s="67"/>
      <c r="AF31" s="67"/>
      <c r="AG31" s="69"/>
      <c r="AH31" s="69"/>
      <c r="AI31" s="97"/>
      <c r="AJ31" s="72"/>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row>
    <row r="32" spans="1:68" ht="18" customHeight="1" x14ac:dyDescent="0.3">
      <c r="A32" s="193"/>
      <c r="B32" s="195"/>
      <c r="C32" s="195"/>
      <c r="D32" s="195"/>
      <c r="E32" s="197"/>
      <c r="F32" s="195"/>
      <c r="G32" s="199"/>
      <c r="H32" s="207"/>
      <c r="I32" s="209"/>
      <c r="J32" s="211"/>
      <c r="K32" s="209">
        <f>IF(NOT(ISERROR(MATCH(J32,_xlfn.ANCHORARRAY(#REF!),0))),#REF!&amp;"Por favor no seleccionar los criterios de impacto",J32)</f>
        <v>0</v>
      </c>
      <c r="L32" s="207"/>
      <c r="M32" s="209"/>
      <c r="N32" s="205"/>
      <c r="O32" s="73">
        <v>3</v>
      </c>
      <c r="P32" s="74"/>
      <c r="Q32" s="75"/>
      <c r="R32" s="76"/>
      <c r="S32" s="76"/>
      <c r="T32" s="77"/>
      <c r="U32" s="78"/>
      <c r="V32" s="78"/>
      <c r="W32" s="78"/>
      <c r="X32" s="79"/>
      <c r="Y32" s="80"/>
      <c r="Z32" s="81"/>
      <c r="AA32" s="80"/>
      <c r="AB32" s="81"/>
      <c r="AC32" s="82"/>
      <c r="AD32" s="83"/>
      <c r="AE32" s="71"/>
      <c r="AF32" s="84"/>
      <c r="AG32" s="85"/>
      <c r="AH32" s="85"/>
      <c r="AI32" s="97"/>
      <c r="AJ32" s="84"/>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row>
    <row r="33" spans="1:68" s="30" customFormat="1" ht="96.75" customHeight="1" x14ac:dyDescent="0.25">
      <c r="A33" s="192">
        <v>8</v>
      </c>
      <c r="B33" s="194" t="s">
        <v>150</v>
      </c>
      <c r="C33" s="194" t="s">
        <v>195</v>
      </c>
      <c r="D33" s="194" t="s">
        <v>196</v>
      </c>
      <c r="E33" s="196" t="s">
        <v>197</v>
      </c>
      <c r="F33" s="194" t="s">
        <v>167</v>
      </c>
      <c r="G33" s="198">
        <v>12</v>
      </c>
      <c r="H33" s="206" t="str">
        <f>IF(G33&lt;=0,"",IF(G33&lt;=2,"Muy Baja",IF(G33&lt;=24,"Baja",IF(G33&lt;=500,"Media",IF(G33&lt;=5000,"Alta","Muy Alta")))))</f>
        <v>Baja</v>
      </c>
      <c r="I33" s="208">
        <f>IF(H33="","",IF(H33="Muy Baja",0.2,IF(H33="Baja",0.4,IF(H33="Media",0.6,IF(H33="Alta",0.8,IF(H33="Muy Alta",1,))))))</f>
        <v>0.4</v>
      </c>
      <c r="J33" s="210" t="s">
        <v>198</v>
      </c>
      <c r="K33" s="208" t="str">
        <f>IF(NOT(ISERROR(MATCH(J33,'[1]Tabla Impacto'!$B$221:$B$223,0))),'[1]Tabla Impacto'!$F$223&amp;"Por favor no seleccionar los criterios de impacto(Afectación Económica o presupuestal y Pérdida Reputacional)",J33)</f>
        <v xml:space="preserve">     El riesgo afecta la imagen de  la entidad con efecto publicitario sostenido a nivel de sector administrativo, nivel departamental o municipal</v>
      </c>
      <c r="L33" s="206" t="str">
        <f>IF(OR(K33='[1]Tabla Impacto'!$C$11,K33='[1]Tabla Impacto'!$D$11),"Leve",IF(OR(K33='[1]Tabla Impacto'!$C$12,K33='[1]Tabla Impacto'!$D$12),"Menor",IF(OR(K33='[1]Tabla Impacto'!$C$13,K33='[1]Tabla Impacto'!$D$13),"Moderado",IF(OR(K33='[1]Tabla Impacto'!$C$14,K33='[1]Tabla Impacto'!$D$14),"Mayor",IF(OR(K33='[1]Tabla Impacto'!$C$15,K33='[1]Tabla Impacto'!$D$15),"Catastrófico","")))))</f>
        <v/>
      </c>
      <c r="M33" s="208" t="str">
        <f>IF(L33="","",IF(L33="Leve",0.2,IF(L33="Menor",0.4,IF(L33="Moderado",0.6,IF(L33="Mayor",0.8,IF(L33="Catastrófico",1,))))))</f>
        <v/>
      </c>
      <c r="N33" s="204"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57">
        <v>1</v>
      </c>
      <c r="P33" s="58" t="s">
        <v>199</v>
      </c>
      <c r="Q33" s="59" t="str">
        <f>IF(OR(R33="Preventivo",R33="Detectivo"),"Probabilidad",IF(R33="Correctivo","Impacto",""))</f>
        <v>Probabilidad</v>
      </c>
      <c r="R33" s="60" t="s">
        <v>157</v>
      </c>
      <c r="S33" s="60" t="s">
        <v>158</v>
      </c>
      <c r="T33" s="61" t="str">
        <f>IF(AND(R33="Preventivo",S33="Automático"),"50%",IF(AND(R33="Preventivo",S33="Manual"),"40%",IF(AND(R33="Detectivo",S33="Automático"),"40%",IF(AND(R33="Detectivo",S33="Manual"),"30%",IF(AND(R33="Correctivo",S33="Automático"),"35%",IF(AND(R33="Correctivo",S33="Manual"),"25%",""))))))</f>
        <v>40%</v>
      </c>
      <c r="U33" s="60" t="s">
        <v>159</v>
      </c>
      <c r="V33" s="60" t="s">
        <v>160</v>
      </c>
      <c r="W33" s="60" t="s">
        <v>161</v>
      </c>
      <c r="X33" s="62">
        <f>IFERROR(IF(Q33="Probabilidad",(I33-(+I33*T33)),IF(Q33="Impacto",I33,"")),"")</f>
        <v>0.24</v>
      </c>
      <c r="Y33" s="63" t="str">
        <f>IFERROR(IF(X33="","",IF(X33&lt;=0.2,"Muy Baja",IF(X33&lt;=0.4,"Baja",IF(X33&lt;=0.6,"Media",IF(X33&lt;=0.8,"Alta","Muy Alta"))))),"")</f>
        <v>Baja</v>
      </c>
      <c r="Z33" s="64">
        <f>+X33</f>
        <v>0.24</v>
      </c>
      <c r="AA33" s="63" t="str">
        <f>IFERROR(IF(AB33="","",IF(AB33&lt;=0.2,"Leve",IF(AB33&lt;=0.4,"Menor",IF(AB33&lt;=0.6,"Moderado",IF(AB33&lt;=0.8,"Mayor","Catastrófico"))))),"")</f>
        <v/>
      </c>
      <c r="AB33" s="64" t="str">
        <f>IFERROR(IF(Q33="Impacto",(M33-(+M33*T33)),IF(Q33="Probabilidad",M33,"")),"")</f>
        <v/>
      </c>
      <c r="AC33" s="65"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66" t="s">
        <v>162</v>
      </c>
      <c r="AE33" s="67"/>
      <c r="AF33" s="68"/>
      <c r="AG33" s="69"/>
      <c r="AH33" s="69"/>
      <c r="AI33" s="95" t="s">
        <v>200</v>
      </c>
      <c r="AJ33" s="119" t="s">
        <v>345</v>
      </c>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row>
    <row r="34" spans="1:68" ht="96.75" customHeight="1" x14ac:dyDescent="0.3">
      <c r="A34" s="193"/>
      <c r="B34" s="195"/>
      <c r="C34" s="195"/>
      <c r="D34" s="195"/>
      <c r="E34" s="197"/>
      <c r="F34" s="195"/>
      <c r="G34" s="199"/>
      <c r="H34" s="207"/>
      <c r="I34" s="209"/>
      <c r="J34" s="211"/>
      <c r="K34" s="209">
        <f>IF(NOT(ISERROR(MATCH(J34,_xlfn.ANCHORARRAY(#REF!),0))),#REF!&amp;"Por favor no seleccionar los criterios de impacto",J34)</f>
        <v>0</v>
      </c>
      <c r="L34" s="207"/>
      <c r="M34" s="209"/>
      <c r="N34" s="205"/>
      <c r="O34" s="57">
        <v>2</v>
      </c>
      <c r="P34" s="58" t="s">
        <v>201</v>
      </c>
      <c r="Q34" s="59" t="str">
        <f>IF(OR(R34="Preventivo",R34="Detectivo"),"Probabilidad",IF(R34="Correctivo","Impacto",""))</f>
        <v>Probabilidad</v>
      </c>
      <c r="R34" s="60" t="s">
        <v>157</v>
      </c>
      <c r="S34" s="60" t="s">
        <v>158</v>
      </c>
      <c r="T34" s="61" t="str">
        <f t="shared" ref="T34" si="0">IF(AND(R34="Preventivo",S34="Automático"),"50%",IF(AND(R34="Preventivo",S34="Manual"),"40%",IF(AND(R34="Detectivo",S34="Automático"),"40%",IF(AND(R34="Detectivo",S34="Manual"),"30%",IF(AND(R34="Correctivo",S34="Automático"),"35%",IF(AND(R34="Correctivo",S34="Manual"),"25%",""))))))</f>
        <v>40%</v>
      </c>
      <c r="U34" s="60" t="s">
        <v>159</v>
      </c>
      <c r="V34" s="60" t="s">
        <v>160</v>
      </c>
      <c r="W34" s="60" t="s">
        <v>161</v>
      </c>
      <c r="X34" s="62">
        <f>IFERROR(IF(AND(Q33="Probabilidad",Q34="Probabilidad"),(Z33-(+Z33*T34)),IF(Q34="Probabilidad",(I33-(+I33*T34)),IF(Q34="Impacto",Z33,""))),"")</f>
        <v>0.14399999999999999</v>
      </c>
      <c r="Y34" s="63" t="str">
        <f t="shared" ref="Y34" si="1">IFERROR(IF(X34="","",IF(X34&lt;=0.2,"Muy Baja",IF(X34&lt;=0.4,"Baja",IF(X34&lt;=0.6,"Media",IF(X34&lt;=0.8,"Alta","Muy Alta"))))),"")</f>
        <v>Muy Baja</v>
      </c>
      <c r="Z34" s="64">
        <f t="shared" ref="Z34" si="2">+X34</f>
        <v>0.14399999999999999</v>
      </c>
      <c r="AA34" s="63" t="str">
        <f t="shared" ref="AA34" si="3">IFERROR(IF(AB34="","",IF(AB34&lt;=0.2,"Leve",IF(AB34&lt;=0.4,"Menor",IF(AB34&lt;=0.6,"Moderado",IF(AB34&lt;=0.8,"Mayor","Catastrófico"))))),"")</f>
        <v/>
      </c>
      <c r="AB34" s="64" t="str">
        <f>IFERROR(IF(AND(Q33="Impacto",Q34="Impacto"),(AB33-(+AB33*T34)),IF(Q34="Impacto",(M33-(+M33*T34)),IF(Q34="Probabilidad",AB33,""))),"")</f>
        <v/>
      </c>
      <c r="AC34" s="65" t="str">
        <f t="shared" ref="AC34" si="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66" t="s">
        <v>162</v>
      </c>
      <c r="AE34" s="67"/>
      <c r="AF34" s="67"/>
      <c r="AG34" s="69"/>
      <c r="AH34" s="69"/>
      <c r="AI34" s="100" t="s">
        <v>202</v>
      </c>
      <c r="AJ34" s="72"/>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row>
    <row r="35" spans="1:68" ht="18" customHeight="1" x14ac:dyDescent="0.3">
      <c r="A35" s="193"/>
      <c r="B35" s="195"/>
      <c r="C35" s="195"/>
      <c r="D35" s="195"/>
      <c r="E35" s="197"/>
      <c r="F35" s="195"/>
      <c r="G35" s="199"/>
      <c r="H35" s="207"/>
      <c r="I35" s="209"/>
      <c r="J35" s="211"/>
      <c r="K35" s="209">
        <f>IF(NOT(ISERROR(MATCH(J35,_xlfn.ANCHORARRAY(#REF!),0))),#REF!&amp;"Por favor no seleccionar los criterios de impacto",J35)</f>
        <v>0</v>
      </c>
      <c r="L35" s="207"/>
      <c r="M35" s="209"/>
      <c r="N35" s="205"/>
      <c r="O35" s="73">
        <v>3</v>
      </c>
      <c r="P35" s="74"/>
      <c r="Q35" s="75"/>
      <c r="R35" s="76"/>
      <c r="S35" s="76"/>
      <c r="T35" s="77"/>
      <c r="U35" s="78"/>
      <c r="V35" s="78"/>
      <c r="W35" s="78"/>
      <c r="X35" s="79"/>
      <c r="Y35" s="80"/>
      <c r="Z35" s="81"/>
      <c r="AA35" s="80"/>
      <c r="AB35" s="81"/>
      <c r="AC35" s="82"/>
      <c r="AD35" s="83"/>
      <c r="AE35" s="71"/>
      <c r="AF35" s="84"/>
      <c r="AG35" s="85"/>
      <c r="AH35" s="85"/>
      <c r="AI35" s="71"/>
      <c r="AJ35" s="84"/>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row>
    <row r="36" spans="1:68" ht="34.5" customHeight="1" x14ac:dyDescent="0.3">
      <c r="A36" s="57"/>
      <c r="B36" s="212" t="s">
        <v>203</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4"/>
    </row>
    <row r="38" spans="1:68" x14ac:dyDescent="0.3">
      <c r="A38" s="25"/>
      <c r="B38" s="86" t="s">
        <v>204</v>
      </c>
      <c r="C38" s="25"/>
      <c r="D38" s="25"/>
      <c r="F38" s="25"/>
    </row>
  </sheetData>
  <dataConsolidate/>
  <mergeCells count="162">
    <mergeCell ref="J33:J35"/>
    <mergeCell ref="K33:K35"/>
    <mergeCell ref="L33:L35"/>
    <mergeCell ref="M33:M35"/>
    <mergeCell ref="N33:N35"/>
    <mergeCell ref="B36:AJ36"/>
    <mergeCell ref="N30:N32"/>
    <mergeCell ref="A33:A35"/>
    <mergeCell ref="B33:B35"/>
    <mergeCell ref="C33:C35"/>
    <mergeCell ref="D33:D35"/>
    <mergeCell ref="E33:E35"/>
    <mergeCell ref="F33:F35"/>
    <mergeCell ref="G33:G35"/>
    <mergeCell ref="H33:H35"/>
    <mergeCell ref="I33:I35"/>
    <mergeCell ref="H30:H32"/>
    <mergeCell ref="I30:I32"/>
    <mergeCell ref="J30:J32"/>
    <mergeCell ref="K30:K32"/>
    <mergeCell ref="L30:L32"/>
    <mergeCell ref="M30:M32"/>
    <mergeCell ref="B27:B29"/>
    <mergeCell ref="C27:C29"/>
    <mergeCell ref="D27:D29"/>
    <mergeCell ref="E27:E29"/>
    <mergeCell ref="L27:L29"/>
    <mergeCell ref="M27:M29"/>
    <mergeCell ref="N27:N29"/>
    <mergeCell ref="A30:A32"/>
    <mergeCell ref="B30:B32"/>
    <mergeCell ref="C30:C32"/>
    <mergeCell ref="D30:D32"/>
    <mergeCell ref="E30:E32"/>
    <mergeCell ref="F30:F32"/>
    <mergeCell ref="G30:G32"/>
    <mergeCell ref="F27:F29"/>
    <mergeCell ref="G27:G29"/>
    <mergeCell ref="H27:H29"/>
    <mergeCell ref="I27:I29"/>
    <mergeCell ref="J27:J29"/>
    <mergeCell ref="K27:K29"/>
    <mergeCell ref="A27:A29"/>
    <mergeCell ref="J21:J23"/>
    <mergeCell ref="K21:K23"/>
    <mergeCell ref="L21:L23"/>
    <mergeCell ref="M21:M23"/>
    <mergeCell ref="J24:J26"/>
    <mergeCell ref="K24:K26"/>
    <mergeCell ref="L24:L26"/>
    <mergeCell ref="M24:M26"/>
    <mergeCell ref="N24:N26"/>
    <mergeCell ref="A24:A26"/>
    <mergeCell ref="B24:B26"/>
    <mergeCell ref="C24:C26"/>
    <mergeCell ref="D24:D26"/>
    <mergeCell ref="E24:E26"/>
    <mergeCell ref="F24:F26"/>
    <mergeCell ref="G24:G26"/>
    <mergeCell ref="H24:H26"/>
    <mergeCell ref="I24:I26"/>
    <mergeCell ref="A18:A20"/>
    <mergeCell ref="B18:B20"/>
    <mergeCell ref="C18:C20"/>
    <mergeCell ref="D18:D20"/>
    <mergeCell ref="E18:E20"/>
    <mergeCell ref="L18:L20"/>
    <mergeCell ref="M18:M20"/>
    <mergeCell ref="N18:N20"/>
    <mergeCell ref="A21:A23"/>
    <mergeCell ref="B21:B23"/>
    <mergeCell ref="C21:C23"/>
    <mergeCell ref="D21:D23"/>
    <mergeCell ref="E21:E23"/>
    <mergeCell ref="F21:F23"/>
    <mergeCell ref="G21:G23"/>
    <mergeCell ref="F18:F20"/>
    <mergeCell ref="G18:G20"/>
    <mergeCell ref="H18:H20"/>
    <mergeCell ref="I18:I20"/>
    <mergeCell ref="J18:J20"/>
    <mergeCell ref="K18:K20"/>
    <mergeCell ref="N21:N23"/>
    <mergeCell ref="H21:H23"/>
    <mergeCell ref="I21:I23"/>
    <mergeCell ref="N12:N14"/>
    <mergeCell ref="A15:A17"/>
    <mergeCell ref="B15:B17"/>
    <mergeCell ref="C15:C17"/>
    <mergeCell ref="D15:D17"/>
    <mergeCell ref="E15:E17"/>
    <mergeCell ref="F15:F17"/>
    <mergeCell ref="G15:G17"/>
    <mergeCell ref="H15:H17"/>
    <mergeCell ref="I15:I17"/>
    <mergeCell ref="H12:H14"/>
    <mergeCell ref="I12:I14"/>
    <mergeCell ref="J12:J14"/>
    <mergeCell ref="K12:K14"/>
    <mergeCell ref="L12:L14"/>
    <mergeCell ref="M12:M14"/>
    <mergeCell ref="J15:J17"/>
    <mergeCell ref="K15:K17"/>
    <mergeCell ref="L15:L17"/>
    <mergeCell ref="M15:M17"/>
    <mergeCell ref="N15:N17"/>
    <mergeCell ref="AI10:AI11"/>
    <mergeCell ref="AJ10:AJ11"/>
    <mergeCell ref="A12:A14"/>
    <mergeCell ref="B12:B14"/>
    <mergeCell ref="C12:C14"/>
    <mergeCell ref="D12:D14"/>
    <mergeCell ref="E12:E14"/>
    <mergeCell ref="F12:F14"/>
    <mergeCell ref="G12:G14"/>
    <mergeCell ref="AC10:AC11"/>
    <mergeCell ref="AD10:AD11"/>
    <mergeCell ref="AE10:AE11"/>
    <mergeCell ref="AF10:AF11"/>
    <mergeCell ref="AG10:AG11"/>
    <mergeCell ref="AH10:AH11"/>
    <mergeCell ref="R10:W10"/>
    <mergeCell ref="X10:X11"/>
    <mergeCell ref="Y10:Y11"/>
    <mergeCell ref="Z10:Z11"/>
    <mergeCell ref="AA10:AA11"/>
    <mergeCell ref="AB10:AB11"/>
    <mergeCell ref="L10:L11"/>
    <mergeCell ref="M10:M11"/>
    <mergeCell ref="A10:A11"/>
    <mergeCell ref="B10:B11"/>
    <mergeCell ref="C10:C11"/>
    <mergeCell ref="D10:D11"/>
    <mergeCell ref="E10:E11"/>
    <mergeCell ref="N10:N11"/>
    <mergeCell ref="O10:O11"/>
    <mergeCell ref="P10:P11"/>
    <mergeCell ref="Q10:Q11"/>
    <mergeCell ref="F10:F11"/>
    <mergeCell ref="G10:G11"/>
    <mergeCell ref="H10:H11"/>
    <mergeCell ref="I10:I11"/>
    <mergeCell ref="J10:J11"/>
    <mergeCell ref="K10:K11"/>
    <mergeCell ref="A8:B8"/>
    <mergeCell ref="C8:N8"/>
    <mergeCell ref="A1:D4"/>
    <mergeCell ref="E1:AH4"/>
    <mergeCell ref="A9:G9"/>
    <mergeCell ref="H9:N9"/>
    <mergeCell ref="O9:W9"/>
    <mergeCell ref="X9:AD9"/>
    <mergeCell ref="AE9:AJ9"/>
    <mergeCell ref="AI1:AJ1"/>
    <mergeCell ref="AI2:AJ2"/>
    <mergeCell ref="AI3:AJ3"/>
    <mergeCell ref="AI4:AJ4"/>
    <mergeCell ref="A6:B6"/>
    <mergeCell ref="C6:N6"/>
    <mergeCell ref="O6:Q6"/>
    <mergeCell ref="A7:B7"/>
    <mergeCell ref="C7:N7"/>
  </mergeCells>
  <conditionalFormatting sqref="H12 Y12:Y35">
    <cfRule type="cellIs" dxfId="112" priority="94" operator="equal">
      <formula>"Muy Alta"</formula>
    </cfRule>
    <cfRule type="cellIs" dxfId="111" priority="95" operator="equal">
      <formula>"Alta"</formula>
    </cfRule>
    <cfRule type="cellIs" dxfId="110" priority="96" operator="equal">
      <formula>"Media"</formula>
    </cfRule>
    <cfRule type="cellIs" dxfId="109" priority="97" operator="equal">
      <formula>"Baja"</formula>
    </cfRule>
    <cfRule type="cellIs" dxfId="108" priority="98" operator="equal">
      <formula>"Muy Baja"</formula>
    </cfRule>
  </conditionalFormatting>
  <conditionalFormatting sqref="H15">
    <cfRule type="cellIs" dxfId="107" priority="80" operator="equal">
      <formula>"Muy Alta"</formula>
    </cfRule>
    <cfRule type="cellIs" dxfId="106" priority="81" operator="equal">
      <formula>"Alta"</formula>
    </cfRule>
    <cfRule type="cellIs" dxfId="105" priority="82" operator="equal">
      <formula>"Media"</formula>
    </cfRule>
    <cfRule type="cellIs" dxfId="104" priority="83" operator="equal">
      <formula>"Baja"</formula>
    </cfRule>
    <cfRule type="cellIs" dxfId="103" priority="84" operator="equal">
      <formula>"Muy Baja"</formula>
    </cfRule>
  </conditionalFormatting>
  <conditionalFormatting sqref="H18">
    <cfRule type="cellIs" dxfId="102" priority="66" operator="equal">
      <formula>"Muy Alta"</formula>
    </cfRule>
    <cfRule type="cellIs" dxfId="101" priority="67" operator="equal">
      <formula>"Alta"</formula>
    </cfRule>
    <cfRule type="cellIs" dxfId="100" priority="68" operator="equal">
      <formula>"Media"</formula>
    </cfRule>
    <cfRule type="cellIs" dxfId="99" priority="69" operator="equal">
      <formula>"Baja"</formula>
    </cfRule>
    <cfRule type="cellIs" dxfId="98" priority="70" operator="equal">
      <formula>"Muy Baja"</formula>
    </cfRule>
  </conditionalFormatting>
  <conditionalFormatting sqref="H21">
    <cfRule type="cellIs" dxfId="97" priority="52" operator="equal">
      <formula>"Muy Alta"</formula>
    </cfRule>
    <cfRule type="cellIs" dxfId="96" priority="53" operator="equal">
      <formula>"Alta"</formula>
    </cfRule>
    <cfRule type="cellIs" dxfId="95" priority="54" operator="equal">
      <formula>"Media"</formula>
    </cfRule>
    <cfRule type="cellIs" dxfId="94" priority="55" operator="equal">
      <formula>"Baja"</formula>
    </cfRule>
    <cfRule type="cellIs" dxfId="93" priority="56" operator="equal">
      <formula>"Muy Baja"</formula>
    </cfRule>
  </conditionalFormatting>
  <conditionalFormatting sqref="H24">
    <cfRule type="cellIs" dxfId="92" priority="38" operator="equal">
      <formula>"Muy Alta"</formula>
    </cfRule>
    <cfRule type="cellIs" dxfId="91" priority="39" operator="equal">
      <formula>"Alta"</formula>
    </cfRule>
    <cfRule type="cellIs" dxfId="90" priority="40" operator="equal">
      <formula>"Media"</formula>
    </cfRule>
    <cfRule type="cellIs" dxfId="89" priority="41" operator="equal">
      <formula>"Baja"</formula>
    </cfRule>
    <cfRule type="cellIs" dxfId="88" priority="42" operator="equal">
      <formula>"Muy Baja"</formula>
    </cfRule>
  </conditionalFormatting>
  <conditionalFormatting sqref="H27">
    <cfRule type="cellIs" dxfId="87" priority="24" operator="equal">
      <formula>"Muy Alta"</formula>
    </cfRule>
    <cfRule type="cellIs" dxfId="86" priority="25" operator="equal">
      <formula>"Alta"</formula>
    </cfRule>
    <cfRule type="cellIs" dxfId="85" priority="26" operator="equal">
      <formula>"Media"</formula>
    </cfRule>
    <cfRule type="cellIs" dxfId="84" priority="27" operator="equal">
      <formula>"Baja"</formula>
    </cfRule>
    <cfRule type="cellIs" dxfId="83" priority="28" operator="equal">
      <formula>"Muy Baja"</formula>
    </cfRule>
  </conditionalFormatting>
  <conditionalFormatting sqref="H30">
    <cfRule type="cellIs" dxfId="82" priority="10" operator="equal">
      <formula>"Muy Alta"</formula>
    </cfRule>
    <cfRule type="cellIs" dxfId="81" priority="11" operator="equal">
      <formula>"Alta"</formula>
    </cfRule>
    <cfRule type="cellIs" dxfId="80" priority="12" operator="equal">
      <formula>"Media"</formula>
    </cfRule>
    <cfRule type="cellIs" dxfId="79" priority="13" operator="equal">
      <formula>"Baja"</formula>
    </cfRule>
    <cfRule type="cellIs" dxfId="78" priority="14" operator="equal">
      <formula>"Muy Baja"</formula>
    </cfRule>
  </conditionalFormatting>
  <conditionalFormatting sqref="H33">
    <cfRule type="cellIs" dxfId="77" priority="109" operator="equal">
      <formula>"Muy Alta"</formula>
    </cfRule>
    <cfRule type="cellIs" dxfId="76" priority="110" operator="equal">
      <formula>"Alta"</formula>
    </cfRule>
    <cfRule type="cellIs" dxfId="75" priority="111" operator="equal">
      <formula>"Media"</formula>
    </cfRule>
    <cfRule type="cellIs" dxfId="74" priority="112" operator="equal">
      <formula>"Baja"</formula>
    </cfRule>
    <cfRule type="cellIs" dxfId="73" priority="113" operator="equal">
      <formula>"Muy Baja"</formula>
    </cfRule>
  </conditionalFormatting>
  <conditionalFormatting sqref="K12:K35">
    <cfRule type="containsText" dxfId="72" priority="99" operator="containsText" text="❌">
      <formula>NOT(ISERROR(SEARCH("❌",K12)))</formula>
    </cfRule>
  </conditionalFormatting>
  <conditionalFormatting sqref="L12 AA12:AA35">
    <cfRule type="cellIs" dxfId="71" priority="89" operator="equal">
      <formula>"Catastrófico"</formula>
    </cfRule>
    <cfRule type="cellIs" dxfId="70" priority="90" operator="equal">
      <formula>"Mayor"</formula>
    </cfRule>
    <cfRule type="cellIs" dxfId="69" priority="91" operator="equal">
      <formula>"Moderado"</formula>
    </cfRule>
    <cfRule type="cellIs" dxfId="68" priority="92" operator="equal">
      <formula>"Menor"</formula>
    </cfRule>
    <cfRule type="cellIs" dxfId="67" priority="93" operator="equal">
      <formula>"Leve"</formula>
    </cfRule>
  </conditionalFormatting>
  <conditionalFormatting sqref="L15">
    <cfRule type="cellIs" dxfId="66" priority="75" operator="equal">
      <formula>"Catastrófico"</formula>
    </cfRule>
    <cfRule type="cellIs" dxfId="65" priority="76" operator="equal">
      <formula>"Mayor"</formula>
    </cfRule>
    <cfRule type="cellIs" dxfId="64" priority="77" operator="equal">
      <formula>"Moderado"</formula>
    </cfRule>
    <cfRule type="cellIs" dxfId="63" priority="78" operator="equal">
      <formula>"Menor"</formula>
    </cfRule>
    <cfRule type="cellIs" dxfId="62" priority="79" operator="equal">
      <formula>"Leve"</formula>
    </cfRule>
  </conditionalFormatting>
  <conditionalFormatting sqref="L18">
    <cfRule type="cellIs" dxfId="61" priority="61" operator="equal">
      <formula>"Catastrófico"</formula>
    </cfRule>
    <cfRule type="cellIs" dxfId="60" priority="62" operator="equal">
      <formula>"Mayor"</formula>
    </cfRule>
    <cfRule type="cellIs" dxfId="59" priority="63" operator="equal">
      <formula>"Moderado"</formula>
    </cfRule>
    <cfRule type="cellIs" dxfId="58" priority="64" operator="equal">
      <formula>"Menor"</formula>
    </cfRule>
    <cfRule type="cellIs" dxfId="57" priority="65" operator="equal">
      <formula>"Leve"</formula>
    </cfRule>
  </conditionalFormatting>
  <conditionalFormatting sqref="L21">
    <cfRule type="cellIs" dxfId="56" priority="47" operator="equal">
      <formula>"Catastrófico"</formula>
    </cfRule>
    <cfRule type="cellIs" dxfId="55" priority="48" operator="equal">
      <formula>"Mayor"</formula>
    </cfRule>
    <cfRule type="cellIs" dxfId="54" priority="49" operator="equal">
      <formula>"Moderado"</formula>
    </cfRule>
    <cfRule type="cellIs" dxfId="53" priority="50" operator="equal">
      <formula>"Menor"</formula>
    </cfRule>
    <cfRule type="cellIs" dxfId="52" priority="51" operator="equal">
      <formula>"Leve"</formula>
    </cfRule>
  </conditionalFormatting>
  <conditionalFormatting sqref="L24">
    <cfRule type="cellIs" dxfId="51" priority="33" operator="equal">
      <formula>"Catastrófico"</formula>
    </cfRule>
    <cfRule type="cellIs" dxfId="50" priority="34" operator="equal">
      <formula>"Mayor"</formula>
    </cfRule>
    <cfRule type="cellIs" dxfId="49" priority="35" operator="equal">
      <formula>"Moderado"</formula>
    </cfRule>
    <cfRule type="cellIs" dxfId="48" priority="36" operator="equal">
      <formula>"Menor"</formula>
    </cfRule>
    <cfRule type="cellIs" dxfId="47" priority="37" operator="equal">
      <formula>"Leve"</formula>
    </cfRule>
  </conditionalFormatting>
  <conditionalFormatting sqref="L27">
    <cfRule type="cellIs" dxfId="46" priority="19" operator="equal">
      <formula>"Catastrófico"</formula>
    </cfRule>
    <cfRule type="cellIs" dxfId="45" priority="20" operator="equal">
      <formula>"Mayor"</formula>
    </cfRule>
    <cfRule type="cellIs" dxfId="44" priority="21" operator="equal">
      <formula>"Moderado"</formula>
    </cfRule>
    <cfRule type="cellIs" dxfId="43" priority="22" operator="equal">
      <formula>"Menor"</formula>
    </cfRule>
    <cfRule type="cellIs" dxfId="42" priority="23" operator="equal">
      <formula>"Leve"</formula>
    </cfRule>
  </conditionalFormatting>
  <conditionalFormatting sqref="L30">
    <cfRule type="cellIs" dxfId="41" priority="5" operator="equal">
      <formula>"Catastrófico"</formula>
    </cfRule>
    <cfRule type="cellIs" dxfId="40" priority="6" operator="equal">
      <formula>"Mayor"</formula>
    </cfRule>
    <cfRule type="cellIs" dxfId="39" priority="7" operator="equal">
      <formula>"Moderado"</formula>
    </cfRule>
    <cfRule type="cellIs" dxfId="38" priority="8" operator="equal">
      <formula>"Menor"</formula>
    </cfRule>
    <cfRule type="cellIs" dxfId="37" priority="9" operator="equal">
      <formula>"Leve"</formula>
    </cfRule>
  </conditionalFormatting>
  <conditionalFormatting sqref="L33">
    <cfRule type="cellIs" dxfId="36" priority="104" operator="equal">
      <formula>"Catastrófico"</formula>
    </cfRule>
    <cfRule type="cellIs" dxfId="35" priority="105" operator="equal">
      <formula>"Mayor"</formula>
    </cfRule>
    <cfRule type="cellIs" dxfId="34" priority="106" operator="equal">
      <formula>"Moderado"</formula>
    </cfRule>
    <cfRule type="cellIs" dxfId="33" priority="107" operator="equal">
      <formula>"Menor"</formula>
    </cfRule>
    <cfRule type="cellIs" dxfId="32" priority="108" operator="equal">
      <formula>"Leve"</formula>
    </cfRule>
  </conditionalFormatting>
  <conditionalFormatting sqref="N12 AC12:AC35">
    <cfRule type="cellIs" dxfId="31" priority="85" operator="equal">
      <formula>"Extremo"</formula>
    </cfRule>
    <cfRule type="cellIs" dxfId="30" priority="86" operator="equal">
      <formula>"Alto"</formula>
    </cfRule>
    <cfRule type="cellIs" dxfId="29" priority="87" operator="equal">
      <formula>"Moderado"</formula>
    </cfRule>
    <cfRule type="cellIs" dxfId="28" priority="88" operator="equal">
      <formula>"Bajo"</formula>
    </cfRule>
  </conditionalFormatting>
  <conditionalFormatting sqref="N15">
    <cfRule type="cellIs" dxfId="27" priority="71" operator="equal">
      <formula>"Extremo"</formula>
    </cfRule>
    <cfRule type="cellIs" dxfId="26" priority="72" operator="equal">
      <formula>"Alto"</formula>
    </cfRule>
    <cfRule type="cellIs" dxfId="25" priority="73" operator="equal">
      <formula>"Moderado"</formula>
    </cfRule>
    <cfRule type="cellIs" dxfId="24" priority="74" operator="equal">
      <formula>"Bajo"</formula>
    </cfRule>
  </conditionalFormatting>
  <conditionalFormatting sqref="N18">
    <cfRule type="cellIs" dxfId="23" priority="57" operator="equal">
      <formula>"Extremo"</formula>
    </cfRule>
    <cfRule type="cellIs" dxfId="22" priority="58" operator="equal">
      <formula>"Alto"</formula>
    </cfRule>
    <cfRule type="cellIs" dxfId="21" priority="59" operator="equal">
      <formula>"Moderado"</formula>
    </cfRule>
    <cfRule type="cellIs" dxfId="20" priority="60" operator="equal">
      <formula>"Bajo"</formula>
    </cfRule>
  </conditionalFormatting>
  <conditionalFormatting sqref="N21">
    <cfRule type="cellIs" dxfId="19" priority="43" operator="equal">
      <formula>"Extremo"</formula>
    </cfRule>
    <cfRule type="cellIs" dxfId="18" priority="44" operator="equal">
      <formula>"Alto"</formula>
    </cfRule>
    <cfRule type="cellIs" dxfId="17" priority="45" operator="equal">
      <formula>"Moderado"</formula>
    </cfRule>
    <cfRule type="cellIs" dxfId="16" priority="46" operator="equal">
      <formula>"Bajo"</formula>
    </cfRule>
  </conditionalFormatting>
  <conditionalFormatting sqref="N24">
    <cfRule type="cellIs" dxfId="15" priority="29" operator="equal">
      <formula>"Extremo"</formula>
    </cfRule>
    <cfRule type="cellIs" dxfId="14" priority="30" operator="equal">
      <formula>"Alto"</formula>
    </cfRule>
    <cfRule type="cellIs" dxfId="13" priority="31" operator="equal">
      <formula>"Moderado"</formula>
    </cfRule>
    <cfRule type="cellIs" dxfId="12" priority="32" operator="equal">
      <formula>"Bajo"</formula>
    </cfRule>
  </conditionalFormatting>
  <conditionalFormatting sqref="N27">
    <cfRule type="cellIs" dxfId="11" priority="15" operator="equal">
      <formula>"Extremo"</formula>
    </cfRule>
    <cfRule type="cellIs" dxfId="10" priority="16" operator="equal">
      <formula>"Alto"</formula>
    </cfRule>
    <cfRule type="cellIs" dxfId="9" priority="17" operator="equal">
      <formula>"Moderado"</formula>
    </cfRule>
    <cfRule type="cellIs" dxfId="8" priority="18" operator="equal">
      <formula>"Bajo"</formula>
    </cfRule>
  </conditionalFormatting>
  <conditionalFormatting sqref="N30">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conditionalFormatting sqref="N33">
    <cfRule type="cellIs" dxfId="3" priority="100" operator="equal">
      <formula>"Extremo"</formula>
    </cfRule>
    <cfRule type="cellIs" dxfId="2" priority="101" operator="equal">
      <formula>"Alto"</formula>
    </cfRule>
    <cfRule type="cellIs" dxfId="1" priority="102" operator="equal">
      <formula>"Moderado"</formula>
    </cfRule>
    <cfRule type="cellIs" dxfId="0" priority="103" operator="equal">
      <formula>"Bajo"</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33E1-282F-43E6-AD55-72388C08A16D}">
  <sheetPr codeName="Hoja8"/>
  <dimension ref="A1:D5"/>
  <sheetViews>
    <sheetView workbookViewId="0">
      <selection activeCell="B14" sqref="B14"/>
    </sheetView>
  </sheetViews>
  <sheetFormatPr defaultColWidth="11.42578125" defaultRowHeight="15" x14ac:dyDescent="0.25"/>
  <sheetData>
    <row r="1" spans="1:4" x14ac:dyDescent="0.25">
      <c r="A1">
        <v>1</v>
      </c>
      <c r="B1" t="s">
        <v>205</v>
      </c>
      <c r="D1" t="s">
        <v>206</v>
      </c>
    </row>
    <row r="2" spans="1:4" x14ac:dyDescent="0.25">
      <c r="A2">
        <v>2</v>
      </c>
      <c r="B2" t="s">
        <v>207</v>
      </c>
      <c r="D2" t="s">
        <v>208</v>
      </c>
    </row>
    <row r="3" spans="1:4" x14ac:dyDescent="0.25">
      <c r="A3">
        <v>3</v>
      </c>
      <c r="B3" t="s">
        <v>209</v>
      </c>
      <c r="D3" t="s">
        <v>210</v>
      </c>
    </row>
    <row r="4" spans="1:4" x14ac:dyDescent="0.25">
      <c r="A4">
        <v>4</v>
      </c>
      <c r="B4" t="s">
        <v>211</v>
      </c>
      <c r="D4" t="s">
        <v>212</v>
      </c>
    </row>
    <row r="5" spans="1:4" x14ac:dyDescent="0.25">
      <c r="A5">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3:G22"/>
  <sheetViews>
    <sheetView topLeftCell="B12" zoomScale="75" zoomScaleNormal="75" workbookViewId="0">
      <selection activeCell="K16" sqref="K16"/>
    </sheetView>
  </sheetViews>
  <sheetFormatPr defaultColWidth="11.42578125" defaultRowHeight="15" x14ac:dyDescent="0.25"/>
  <cols>
    <col min="1" max="1" width="6.28515625" customWidth="1"/>
    <col min="3" max="3" width="16.5703125" customWidth="1"/>
    <col min="7" max="7" width="69.7109375" customWidth="1"/>
  </cols>
  <sheetData>
    <row r="3" spans="2:7" ht="18" x14ac:dyDescent="0.25">
      <c r="B3" s="222" t="s">
        <v>213</v>
      </c>
      <c r="C3" s="222"/>
      <c r="D3" s="222"/>
      <c r="E3" s="222"/>
      <c r="F3" s="222"/>
      <c r="G3" s="222"/>
    </row>
    <row r="4" spans="2:7" ht="15.75" thickBot="1" x14ac:dyDescent="0.3"/>
    <row r="5" spans="2:7" x14ac:dyDescent="0.25">
      <c r="B5" s="223" t="s">
        <v>214</v>
      </c>
      <c r="C5" s="225" t="s">
        <v>215</v>
      </c>
      <c r="D5" s="227" t="s">
        <v>216</v>
      </c>
      <c r="E5" s="228"/>
      <c r="F5" s="229"/>
      <c r="G5" s="230" t="s">
        <v>217</v>
      </c>
    </row>
    <row r="6" spans="2:7" x14ac:dyDescent="0.25">
      <c r="B6" s="224"/>
      <c r="C6" s="226"/>
      <c r="D6" s="12" t="s">
        <v>218</v>
      </c>
      <c r="E6" s="12" t="s">
        <v>219</v>
      </c>
      <c r="F6" s="12" t="s">
        <v>220</v>
      </c>
      <c r="G6" s="231"/>
    </row>
    <row r="7" spans="2:7" ht="195" x14ac:dyDescent="0.25">
      <c r="B7" s="220" t="s">
        <v>221</v>
      </c>
      <c r="C7" s="13" t="s">
        <v>222</v>
      </c>
      <c r="D7" s="13" t="s">
        <v>223</v>
      </c>
      <c r="E7" s="13" t="s">
        <v>223</v>
      </c>
      <c r="F7" s="13" t="s">
        <v>223</v>
      </c>
      <c r="G7" s="24" t="s">
        <v>224</v>
      </c>
    </row>
    <row r="8" spans="2:7" ht="90" x14ac:dyDescent="0.25">
      <c r="B8" s="220"/>
      <c r="C8" s="13" t="s">
        <v>225</v>
      </c>
      <c r="D8" s="13">
        <v>15</v>
      </c>
      <c r="E8" s="14">
        <v>15</v>
      </c>
      <c r="F8" s="13">
        <v>0</v>
      </c>
      <c r="G8" s="15"/>
    </row>
    <row r="9" spans="2:7" ht="105" x14ac:dyDescent="0.25">
      <c r="B9" s="220"/>
      <c r="C9" s="13" t="s">
        <v>226</v>
      </c>
      <c r="D9" s="13">
        <v>5</v>
      </c>
      <c r="E9" s="14">
        <v>5</v>
      </c>
      <c r="F9" s="13">
        <v>0</v>
      </c>
      <c r="G9" s="15"/>
    </row>
    <row r="10" spans="2:7" ht="246.75" x14ac:dyDescent="0.25">
      <c r="B10" s="220"/>
      <c r="C10" s="13" t="s">
        <v>227</v>
      </c>
      <c r="D10" s="13">
        <v>15</v>
      </c>
      <c r="E10" s="14">
        <v>0</v>
      </c>
      <c r="F10" s="13">
        <v>15</v>
      </c>
      <c r="G10" s="15"/>
    </row>
    <row r="11" spans="2:7" ht="210.75" x14ac:dyDescent="0.25">
      <c r="B11" s="220"/>
      <c r="C11" s="13" t="s">
        <v>228</v>
      </c>
      <c r="D11" s="13">
        <v>10</v>
      </c>
      <c r="E11" s="14">
        <v>10</v>
      </c>
      <c r="F11" s="13">
        <v>0</v>
      </c>
      <c r="G11" s="15"/>
    </row>
    <row r="12" spans="2:7" ht="75" x14ac:dyDescent="0.25">
      <c r="B12" s="220"/>
      <c r="C12" s="13" t="s">
        <v>229</v>
      </c>
      <c r="D12" s="13">
        <v>15</v>
      </c>
      <c r="E12" s="14">
        <v>15</v>
      </c>
      <c r="F12" s="13"/>
      <c r="G12" s="15"/>
    </row>
    <row r="13" spans="2:7" ht="75" x14ac:dyDescent="0.25">
      <c r="B13" s="220"/>
      <c r="C13" s="13" t="s">
        <v>230</v>
      </c>
      <c r="D13" s="13">
        <v>10</v>
      </c>
      <c r="E13" s="14">
        <v>10</v>
      </c>
      <c r="F13" s="13">
        <v>0</v>
      </c>
      <c r="G13" s="15"/>
    </row>
    <row r="14" spans="2:7" ht="75" x14ac:dyDescent="0.25">
      <c r="B14" s="220"/>
      <c r="C14" s="13" t="s">
        <v>231</v>
      </c>
      <c r="D14" s="13">
        <v>30</v>
      </c>
      <c r="E14" s="14">
        <v>30</v>
      </c>
      <c r="F14" s="13">
        <v>0</v>
      </c>
      <c r="G14" s="15"/>
    </row>
    <row r="15" spans="2:7" ht="16.5" thickBot="1" x14ac:dyDescent="0.3">
      <c r="B15" s="221"/>
      <c r="C15" s="16" t="s">
        <v>232</v>
      </c>
      <c r="D15" s="16">
        <v>100</v>
      </c>
      <c r="E15" s="17">
        <f>SUM(E8:E14)</f>
        <v>85</v>
      </c>
      <c r="F15" s="18">
        <f>SUM(F8:F14)</f>
        <v>15</v>
      </c>
      <c r="G15" s="19"/>
    </row>
    <row r="17" spans="2:7" ht="40.5" customHeight="1" x14ac:dyDescent="0.25">
      <c r="B17" s="217" t="s">
        <v>233</v>
      </c>
      <c r="C17" s="217"/>
      <c r="D17" s="20"/>
      <c r="E17" s="218" t="s">
        <v>234</v>
      </c>
      <c r="F17" s="218"/>
      <c r="G17" s="218"/>
    </row>
    <row r="18" spans="2:7" x14ac:dyDescent="0.25">
      <c r="B18" s="219"/>
      <c r="C18" s="219"/>
      <c r="D18" s="21"/>
      <c r="E18" s="217" t="s">
        <v>235</v>
      </c>
      <c r="F18" s="217"/>
      <c r="G18" s="217"/>
    </row>
    <row r="19" spans="2:7" x14ac:dyDescent="0.25">
      <c r="B19" s="215" t="s">
        <v>236</v>
      </c>
      <c r="C19" s="215"/>
      <c r="D19" s="22"/>
      <c r="E19" s="215">
        <v>0</v>
      </c>
      <c r="F19" s="215"/>
      <c r="G19" s="215"/>
    </row>
    <row r="20" spans="2:7" x14ac:dyDescent="0.25">
      <c r="B20" s="215" t="s">
        <v>237</v>
      </c>
      <c r="C20" s="215"/>
      <c r="D20" s="22"/>
      <c r="E20" s="215">
        <v>1</v>
      </c>
      <c r="F20" s="215"/>
      <c r="G20" s="215"/>
    </row>
    <row r="21" spans="2:7" x14ac:dyDescent="0.25">
      <c r="B21" s="215" t="s">
        <v>238</v>
      </c>
      <c r="C21" s="215"/>
      <c r="D21" s="22"/>
      <c r="E21" s="215">
        <v>2</v>
      </c>
      <c r="F21" s="215"/>
      <c r="G21" s="215"/>
    </row>
    <row r="22" spans="2:7" x14ac:dyDescent="0.25">
      <c r="B22" s="216" t="s">
        <v>239</v>
      </c>
      <c r="C22" s="216"/>
      <c r="D22" s="216"/>
      <c r="E22" s="216"/>
      <c r="F22" s="216"/>
      <c r="G22" s="216"/>
    </row>
  </sheetData>
  <mergeCells count="17">
    <mergeCell ref="B7:B15"/>
    <mergeCell ref="B3:G3"/>
    <mergeCell ref="B5:B6"/>
    <mergeCell ref="C5:C6"/>
    <mergeCell ref="D5:F5"/>
    <mergeCell ref="G5:G6"/>
    <mergeCell ref="B17:C17"/>
    <mergeCell ref="E17:G17"/>
    <mergeCell ref="B18:C18"/>
    <mergeCell ref="E18:G18"/>
    <mergeCell ref="B19:C19"/>
    <mergeCell ref="E19:G19"/>
    <mergeCell ref="B20:C20"/>
    <mergeCell ref="E20:G20"/>
    <mergeCell ref="B21:C21"/>
    <mergeCell ref="E21:G21"/>
    <mergeCell ref="B22:G2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C2:I58"/>
  <sheetViews>
    <sheetView zoomScale="140" zoomScaleNormal="140" workbookViewId="0">
      <selection activeCell="I7" sqref="I7"/>
    </sheetView>
  </sheetViews>
  <sheetFormatPr defaultColWidth="11.42578125" defaultRowHeight="15" x14ac:dyDescent="0.25"/>
  <cols>
    <col min="6" max="6" width="37.5703125" customWidth="1"/>
  </cols>
  <sheetData>
    <row r="2" spans="3:9" x14ac:dyDescent="0.25">
      <c r="C2" s="258" t="s">
        <v>240</v>
      </c>
      <c r="D2" s="258"/>
      <c r="E2" s="258"/>
      <c r="F2" s="258"/>
      <c r="G2" s="258"/>
      <c r="H2" s="258"/>
      <c r="I2" s="258"/>
    </row>
    <row r="3" spans="3:9" ht="15.75" thickBot="1" x14ac:dyDescent="0.3"/>
    <row r="4" spans="3:9" ht="15.75" thickBot="1" x14ac:dyDescent="0.3">
      <c r="C4" s="259" t="s">
        <v>241</v>
      </c>
      <c r="D4" s="260"/>
      <c r="E4" s="259" t="s">
        <v>242</v>
      </c>
      <c r="F4" s="260"/>
      <c r="G4" s="259" t="s">
        <v>243</v>
      </c>
      <c r="H4" s="260"/>
      <c r="I4" s="1" t="s">
        <v>244</v>
      </c>
    </row>
    <row r="5" spans="3:9" ht="52.5" customHeight="1" thickBot="1" x14ac:dyDescent="0.3">
      <c r="C5" s="254">
        <v>5</v>
      </c>
      <c r="D5" s="255"/>
      <c r="E5" s="254" t="s">
        <v>245</v>
      </c>
      <c r="F5" s="255"/>
      <c r="G5" s="254" t="s">
        <v>246</v>
      </c>
      <c r="H5" s="255"/>
      <c r="I5" s="2" t="s">
        <v>247</v>
      </c>
    </row>
    <row r="6" spans="3:9" ht="45.75" thickBot="1" x14ac:dyDescent="0.3">
      <c r="C6" s="254">
        <v>4</v>
      </c>
      <c r="D6" s="255"/>
      <c r="E6" s="254" t="s">
        <v>248</v>
      </c>
      <c r="F6" s="255"/>
      <c r="G6" s="254" t="s">
        <v>249</v>
      </c>
      <c r="H6" s="255"/>
      <c r="I6" s="2" t="s">
        <v>250</v>
      </c>
    </row>
    <row r="7" spans="3:9" ht="60.75" thickBot="1" x14ac:dyDescent="0.3">
      <c r="C7" s="254">
        <v>3</v>
      </c>
      <c r="D7" s="255"/>
      <c r="E7" s="254" t="s">
        <v>251</v>
      </c>
      <c r="F7" s="255"/>
      <c r="G7" s="254" t="s">
        <v>252</v>
      </c>
      <c r="H7" s="255"/>
      <c r="I7" s="2" t="s">
        <v>253</v>
      </c>
    </row>
    <row r="8" spans="3:9" ht="60.75" thickBot="1" x14ac:dyDescent="0.3">
      <c r="C8" s="254">
        <v>2</v>
      </c>
      <c r="D8" s="255"/>
      <c r="E8" s="254" t="s">
        <v>254</v>
      </c>
      <c r="F8" s="255"/>
      <c r="G8" s="254" t="s">
        <v>255</v>
      </c>
      <c r="H8" s="255"/>
      <c r="I8" s="2" t="s">
        <v>256</v>
      </c>
    </row>
    <row r="9" spans="3:9" ht="75" x14ac:dyDescent="0.25">
      <c r="C9" s="256">
        <v>1</v>
      </c>
      <c r="D9" s="257"/>
      <c r="E9" s="256" t="s">
        <v>257</v>
      </c>
      <c r="F9" s="257"/>
      <c r="G9" s="256" t="s">
        <v>258</v>
      </c>
      <c r="H9" s="257"/>
      <c r="I9" s="3" t="s">
        <v>259</v>
      </c>
    </row>
    <row r="10" spans="3:9" x14ac:dyDescent="0.25">
      <c r="C10" s="249" t="s">
        <v>260</v>
      </c>
      <c r="D10" s="249"/>
      <c r="E10" s="249"/>
      <c r="F10" s="249"/>
      <c r="G10" s="249"/>
      <c r="H10" s="249"/>
      <c r="I10" s="249"/>
    </row>
    <row r="11" spans="3:9" x14ac:dyDescent="0.25">
      <c r="C11" s="4"/>
      <c r="D11" s="4"/>
      <c r="E11" s="4"/>
      <c r="F11" s="4"/>
      <c r="G11" s="4"/>
      <c r="H11" s="4"/>
      <c r="I11" s="4"/>
    </row>
    <row r="13" spans="3:9" x14ac:dyDescent="0.25">
      <c r="C13" s="250" t="s">
        <v>261</v>
      </c>
      <c r="D13" s="250"/>
      <c r="E13" s="250"/>
      <c r="F13" s="250"/>
      <c r="G13" s="250"/>
      <c r="H13" s="250"/>
      <c r="I13" s="5"/>
    </row>
    <row r="15" spans="3:9" x14ac:dyDescent="0.25">
      <c r="C15" s="239" t="s">
        <v>262</v>
      </c>
      <c r="D15" s="239"/>
      <c r="E15" s="239"/>
      <c r="F15" s="239"/>
      <c r="G15" s="239"/>
      <c r="H15" s="239"/>
    </row>
    <row r="16" spans="3:9" x14ac:dyDescent="0.25">
      <c r="C16" s="251" t="s">
        <v>263</v>
      </c>
      <c r="D16" s="252"/>
      <c r="E16" s="252"/>
      <c r="F16" s="252"/>
      <c r="G16" s="252"/>
      <c r="H16" s="253"/>
    </row>
    <row r="17" spans="3:8" x14ac:dyDescent="0.25">
      <c r="C17" s="239" t="s">
        <v>264</v>
      </c>
      <c r="D17" s="239"/>
      <c r="E17" s="239" t="s">
        <v>265</v>
      </c>
      <c r="F17" s="239"/>
      <c r="G17" s="239" t="s">
        <v>266</v>
      </c>
      <c r="H17" s="239"/>
    </row>
    <row r="18" spans="3:8" x14ac:dyDescent="0.25">
      <c r="C18" s="245"/>
      <c r="D18" s="245"/>
      <c r="E18" s="247" t="s">
        <v>267</v>
      </c>
      <c r="F18" s="248"/>
      <c r="G18" s="6" t="s">
        <v>218</v>
      </c>
      <c r="H18" s="6" t="s">
        <v>220</v>
      </c>
    </row>
    <row r="19" spans="3:8" ht="34.5" customHeight="1" x14ac:dyDescent="0.25">
      <c r="C19" s="239">
        <v>1</v>
      </c>
      <c r="D19" s="239"/>
      <c r="E19" s="240" t="s">
        <v>268</v>
      </c>
      <c r="F19" s="240"/>
      <c r="G19" s="23">
        <v>1</v>
      </c>
      <c r="H19" s="7"/>
    </row>
    <row r="20" spans="3:8" ht="31.5" customHeight="1" x14ac:dyDescent="0.25">
      <c r="C20" s="239">
        <v>2</v>
      </c>
      <c r="D20" s="239"/>
      <c r="E20" s="240" t="s">
        <v>269</v>
      </c>
      <c r="F20" s="240"/>
      <c r="G20" s="7">
        <v>1</v>
      </c>
      <c r="H20" s="7"/>
    </row>
    <row r="21" spans="3:8" ht="27" customHeight="1" x14ac:dyDescent="0.25">
      <c r="C21" s="239">
        <v>3</v>
      </c>
      <c r="D21" s="239"/>
      <c r="E21" s="240" t="s">
        <v>270</v>
      </c>
      <c r="F21" s="240"/>
      <c r="G21" s="7">
        <v>1</v>
      </c>
      <c r="H21" s="7"/>
    </row>
    <row r="22" spans="3:8" ht="34.5" customHeight="1" x14ac:dyDescent="0.25">
      <c r="C22" s="239">
        <v>4</v>
      </c>
      <c r="D22" s="239"/>
      <c r="E22" s="240" t="s">
        <v>271</v>
      </c>
      <c r="F22" s="240"/>
      <c r="G22" s="7"/>
      <c r="H22" s="7">
        <v>1</v>
      </c>
    </row>
    <row r="23" spans="3:8" ht="30" customHeight="1" x14ac:dyDescent="0.25">
      <c r="C23" s="239">
        <v>5</v>
      </c>
      <c r="D23" s="239"/>
      <c r="E23" s="240" t="s">
        <v>272</v>
      </c>
      <c r="F23" s="240"/>
      <c r="G23" s="7">
        <v>1</v>
      </c>
      <c r="H23" s="7"/>
    </row>
    <row r="24" spans="3:8" x14ac:dyDescent="0.25">
      <c r="C24" s="239">
        <v>6</v>
      </c>
      <c r="D24" s="239"/>
      <c r="E24" s="240" t="s">
        <v>273</v>
      </c>
      <c r="F24" s="240"/>
      <c r="G24" s="7">
        <v>1</v>
      </c>
      <c r="H24" s="7"/>
    </row>
    <row r="25" spans="3:8" ht="27.75" customHeight="1" x14ac:dyDescent="0.25">
      <c r="C25" s="239">
        <v>7</v>
      </c>
      <c r="D25" s="239"/>
      <c r="E25" s="240" t="s">
        <v>274</v>
      </c>
      <c r="F25" s="240"/>
      <c r="G25" s="7">
        <v>1</v>
      </c>
      <c r="H25" s="7"/>
    </row>
    <row r="26" spans="3:8" ht="47.25" customHeight="1" x14ac:dyDescent="0.25">
      <c r="C26" s="239">
        <v>8</v>
      </c>
      <c r="D26" s="239"/>
      <c r="E26" s="240" t="s">
        <v>275</v>
      </c>
      <c r="F26" s="240"/>
      <c r="G26" s="7">
        <v>1</v>
      </c>
      <c r="H26" s="7"/>
    </row>
    <row r="27" spans="3:8" ht="40.5" customHeight="1" x14ac:dyDescent="0.25">
      <c r="C27" s="239">
        <v>9</v>
      </c>
      <c r="D27" s="239"/>
      <c r="E27" s="240" t="s">
        <v>276</v>
      </c>
      <c r="F27" s="240"/>
      <c r="G27" s="7"/>
      <c r="H27" s="7">
        <v>1</v>
      </c>
    </row>
    <row r="28" spans="3:8" ht="31.5" customHeight="1" x14ac:dyDescent="0.25">
      <c r="C28" s="239">
        <v>10</v>
      </c>
      <c r="D28" s="239"/>
      <c r="E28" s="240" t="s">
        <v>277</v>
      </c>
      <c r="F28" s="240"/>
      <c r="G28" s="7">
        <v>1</v>
      </c>
      <c r="H28" s="7"/>
    </row>
    <row r="29" spans="3:8" ht="24" customHeight="1" x14ac:dyDescent="0.25">
      <c r="C29" s="239">
        <v>11</v>
      </c>
      <c r="D29" s="239"/>
      <c r="E29" s="240" t="s">
        <v>278</v>
      </c>
      <c r="F29" s="240"/>
      <c r="G29" s="7">
        <v>1</v>
      </c>
      <c r="H29" s="7"/>
    </row>
    <row r="30" spans="3:8" x14ac:dyDescent="0.25">
      <c r="C30" s="239">
        <v>12</v>
      </c>
      <c r="D30" s="239"/>
      <c r="E30" s="240" t="s">
        <v>279</v>
      </c>
      <c r="F30" s="240"/>
      <c r="G30" s="7">
        <v>1</v>
      </c>
      <c r="H30" s="7"/>
    </row>
    <row r="31" spans="3:8" x14ac:dyDescent="0.25">
      <c r="C31" s="239">
        <v>13</v>
      </c>
      <c r="D31" s="239"/>
      <c r="E31" s="240" t="s">
        <v>280</v>
      </c>
      <c r="F31" s="240"/>
      <c r="G31" s="7"/>
      <c r="H31" s="7">
        <v>1</v>
      </c>
    </row>
    <row r="32" spans="3:8" x14ac:dyDescent="0.25">
      <c r="C32" s="239">
        <v>14</v>
      </c>
      <c r="D32" s="239"/>
      <c r="E32" s="240" t="s">
        <v>281</v>
      </c>
      <c r="F32" s="240"/>
      <c r="G32" s="7"/>
      <c r="H32" s="7">
        <v>1</v>
      </c>
    </row>
    <row r="33" spans="3:9" x14ac:dyDescent="0.25">
      <c r="C33" s="239">
        <v>15</v>
      </c>
      <c r="D33" s="239"/>
      <c r="E33" s="240" t="s">
        <v>282</v>
      </c>
      <c r="F33" s="240"/>
      <c r="G33" s="7"/>
      <c r="H33" s="7">
        <v>1</v>
      </c>
    </row>
    <row r="34" spans="3:9" x14ac:dyDescent="0.25">
      <c r="C34" s="239">
        <v>16</v>
      </c>
      <c r="D34" s="239"/>
      <c r="E34" s="240" t="s">
        <v>283</v>
      </c>
      <c r="F34" s="240"/>
      <c r="G34" s="7"/>
      <c r="H34" s="7">
        <v>1</v>
      </c>
    </row>
    <row r="35" spans="3:9" x14ac:dyDescent="0.25">
      <c r="C35" s="239">
        <v>17</v>
      </c>
      <c r="D35" s="239"/>
      <c r="E35" s="240" t="s">
        <v>284</v>
      </c>
      <c r="F35" s="240"/>
      <c r="G35" s="7"/>
      <c r="H35" s="7">
        <v>1</v>
      </c>
    </row>
    <row r="36" spans="3:9" x14ac:dyDescent="0.25">
      <c r="C36" s="239">
        <v>18</v>
      </c>
      <c r="D36" s="239"/>
      <c r="E36" s="240" t="s">
        <v>285</v>
      </c>
      <c r="F36" s="240"/>
      <c r="G36" s="7"/>
      <c r="H36" s="7">
        <v>1</v>
      </c>
    </row>
    <row r="37" spans="3:9" ht="15.75" thickBot="1" x14ac:dyDescent="0.3">
      <c r="C37" s="241" t="s">
        <v>286</v>
      </c>
      <c r="D37" s="242"/>
      <c r="E37" s="242"/>
      <c r="F37" s="242"/>
      <c r="G37" s="7"/>
      <c r="H37" s="8">
        <f>SUM(G19:G36)</f>
        <v>10</v>
      </c>
    </row>
    <row r="38" spans="3:9" x14ac:dyDescent="0.25">
      <c r="C38" s="243" t="s">
        <v>287</v>
      </c>
      <c r="D38" s="244"/>
      <c r="E38" s="244"/>
      <c r="F38" s="244"/>
      <c r="G38" s="9"/>
      <c r="H38" s="10">
        <f>COUNT(H19:H37)</f>
        <v>9</v>
      </c>
    </row>
    <row r="39" spans="3:9" ht="80.25" customHeight="1" x14ac:dyDescent="0.25">
      <c r="C39" s="245" t="s">
        <v>288</v>
      </c>
      <c r="D39" s="245"/>
      <c r="E39" s="245"/>
      <c r="F39" s="245"/>
      <c r="G39" s="245"/>
      <c r="H39" s="245"/>
    </row>
    <row r="40" spans="3:9" ht="33" customHeight="1" x14ac:dyDescent="0.25">
      <c r="C40" s="239" t="s">
        <v>289</v>
      </c>
      <c r="D40" s="239"/>
      <c r="E40" s="239"/>
      <c r="F40" s="246" t="str">
        <f>IF(G37&lt;=3,"Insignificante",IF(G37&lt;=6,"Menor",IF(G37&lt;=10,"Moderado",IF(G37&lt;=14,"Mayor",IF(G37&lt;=18,"Catastrófico")))))</f>
        <v>Insignificante</v>
      </c>
      <c r="G40" s="246"/>
      <c r="H40" s="246"/>
    </row>
    <row r="41" spans="3:9" ht="56.25" customHeight="1" x14ac:dyDescent="0.25">
      <c r="C41" s="232" t="s">
        <v>290</v>
      </c>
      <c r="D41" s="233"/>
      <c r="E41" s="233"/>
      <c r="F41" s="233"/>
      <c r="G41" s="233"/>
      <c r="H41" s="234"/>
    </row>
    <row r="43" spans="3:9" x14ac:dyDescent="0.25">
      <c r="D43" s="235" t="s">
        <v>291</v>
      </c>
      <c r="E43" s="235"/>
      <c r="F43" s="235"/>
      <c r="G43" s="235"/>
      <c r="H43" s="235"/>
      <c r="I43" s="235"/>
    </row>
    <row r="45" spans="3:9" ht="15.75" x14ac:dyDescent="0.25">
      <c r="C45" s="11"/>
      <c r="D45" s="11"/>
      <c r="E45" s="11"/>
      <c r="F45" s="11"/>
      <c r="G45" s="11"/>
      <c r="H45" s="11"/>
      <c r="I45" s="11"/>
    </row>
    <row r="46" spans="3:9" ht="15.75" x14ac:dyDescent="0.25">
      <c r="C46" s="11"/>
      <c r="D46" s="11"/>
      <c r="E46" s="11"/>
      <c r="F46" s="11"/>
      <c r="G46" s="11"/>
      <c r="H46" s="11"/>
      <c r="I46" s="11"/>
    </row>
    <row r="47" spans="3:9" ht="15.75" x14ac:dyDescent="0.25">
      <c r="C47" s="11"/>
      <c r="D47" s="11"/>
      <c r="E47" s="11"/>
      <c r="F47" s="11"/>
      <c r="G47" s="11"/>
      <c r="H47" s="11"/>
      <c r="I47" s="11"/>
    </row>
    <row r="48" spans="3:9" ht="15.75" x14ac:dyDescent="0.25">
      <c r="C48" s="11"/>
      <c r="D48" s="11"/>
      <c r="E48" s="11"/>
      <c r="F48" s="11"/>
      <c r="G48" s="11"/>
      <c r="H48" s="11"/>
      <c r="I48" s="11"/>
    </row>
    <row r="49" spans="3:9" ht="15.75" x14ac:dyDescent="0.25">
      <c r="C49" s="11"/>
      <c r="D49" s="11"/>
      <c r="E49" s="11"/>
      <c r="F49" s="11"/>
      <c r="G49" s="11"/>
      <c r="H49" s="11"/>
      <c r="I49" s="11"/>
    </row>
    <row r="50" spans="3:9" ht="15.75" x14ac:dyDescent="0.25">
      <c r="C50" s="11"/>
      <c r="D50" s="11"/>
      <c r="E50" s="11"/>
      <c r="F50" s="11"/>
      <c r="G50" s="11"/>
      <c r="H50" s="11"/>
      <c r="I50" s="11"/>
    </row>
    <row r="51" spans="3:9" ht="15.75" x14ac:dyDescent="0.25">
      <c r="C51" s="11"/>
      <c r="D51" s="11"/>
      <c r="E51" s="11"/>
      <c r="F51" s="11"/>
      <c r="G51" s="11"/>
      <c r="H51" s="11"/>
      <c r="I51" s="11"/>
    </row>
    <row r="52" spans="3:9" ht="15.75" x14ac:dyDescent="0.25">
      <c r="C52" s="11"/>
      <c r="D52" s="11"/>
      <c r="E52" s="11"/>
      <c r="F52" s="11"/>
      <c r="G52" s="11"/>
      <c r="H52" s="11"/>
      <c r="I52" s="11"/>
    </row>
    <row r="53" spans="3:9" ht="15.75" x14ac:dyDescent="0.25">
      <c r="C53" s="11"/>
      <c r="D53" s="11"/>
      <c r="E53" s="11"/>
      <c r="F53" s="11"/>
      <c r="G53" s="11"/>
      <c r="H53" s="11"/>
      <c r="I53" s="11"/>
    </row>
    <row r="54" spans="3:9" ht="15.75" x14ac:dyDescent="0.25">
      <c r="C54" s="11"/>
      <c r="D54" s="11"/>
      <c r="E54" s="11"/>
      <c r="F54" s="11"/>
      <c r="G54" s="11"/>
      <c r="H54" s="11"/>
      <c r="I54" s="11"/>
    </row>
    <row r="55" spans="3:9" ht="15.75" x14ac:dyDescent="0.25">
      <c r="C55" s="11"/>
      <c r="D55" s="11"/>
      <c r="E55" s="11"/>
      <c r="F55" s="11"/>
      <c r="G55" s="11"/>
      <c r="H55" s="11"/>
      <c r="I55" s="11"/>
    </row>
    <row r="56" spans="3:9" ht="15.75" x14ac:dyDescent="0.25">
      <c r="C56" s="11"/>
      <c r="D56" s="11"/>
      <c r="E56" s="11"/>
      <c r="F56" s="11"/>
      <c r="G56" s="11"/>
      <c r="H56" s="11"/>
      <c r="I56" s="11"/>
    </row>
    <row r="57" spans="3:9" ht="15.75" x14ac:dyDescent="0.25">
      <c r="C57" s="11"/>
      <c r="D57" s="11"/>
      <c r="E57" s="11"/>
      <c r="F57" s="11"/>
      <c r="G57" s="11"/>
      <c r="H57" s="11"/>
      <c r="I57" s="11"/>
    </row>
    <row r="58" spans="3:9" ht="15.75" x14ac:dyDescent="0.25">
      <c r="C58" s="11"/>
      <c r="D58" s="236" t="s">
        <v>292</v>
      </c>
      <c r="E58" s="237"/>
      <c r="F58" s="237"/>
      <c r="G58" s="237"/>
      <c r="H58" s="237"/>
      <c r="I58" s="238"/>
    </row>
  </sheetData>
  <mergeCells count="72">
    <mergeCell ref="C2:I2"/>
    <mergeCell ref="C4:D4"/>
    <mergeCell ref="E4:F4"/>
    <mergeCell ref="G4:H4"/>
    <mergeCell ref="C5:D5"/>
    <mergeCell ref="E5:F5"/>
    <mergeCell ref="G5:H5"/>
    <mergeCell ref="C6:D6"/>
    <mergeCell ref="E6:F6"/>
    <mergeCell ref="G6:H6"/>
    <mergeCell ref="C7:D7"/>
    <mergeCell ref="E7:F7"/>
    <mergeCell ref="G7:H7"/>
    <mergeCell ref="C8:D8"/>
    <mergeCell ref="E8:F8"/>
    <mergeCell ref="G8:H8"/>
    <mergeCell ref="C9:D9"/>
    <mergeCell ref="E9:F9"/>
    <mergeCell ref="G9:H9"/>
    <mergeCell ref="C10:I10"/>
    <mergeCell ref="C13:H13"/>
    <mergeCell ref="C15:H15"/>
    <mergeCell ref="C16:H16"/>
    <mergeCell ref="C17:D17"/>
    <mergeCell ref="E17:F17"/>
    <mergeCell ref="G17:H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41:H41"/>
    <mergeCell ref="D43:I43"/>
    <mergeCell ref="D58:I58"/>
    <mergeCell ref="C36:D36"/>
    <mergeCell ref="E36:F36"/>
    <mergeCell ref="C37:F37"/>
    <mergeCell ref="C38:F38"/>
    <mergeCell ref="C39:H39"/>
    <mergeCell ref="C40:E40"/>
    <mergeCell ref="F40:H4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6"/>
  <sheetViews>
    <sheetView topLeftCell="A13" zoomScale="75" zoomScaleNormal="75" workbookViewId="0">
      <selection activeCell="A13" sqref="A13:A16"/>
    </sheetView>
  </sheetViews>
  <sheetFormatPr defaultColWidth="11.42578125" defaultRowHeight="15" x14ac:dyDescent="0.25"/>
  <cols>
    <col min="1" max="1" width="22.28515625" customWidth="1"/>
  </cols>
  <sheetData>
    <row r="1" spans="1:11" x14ac:dyDescent="0.25">
      <c r="A1" s="267" t="s">
        <v>293</v>
      </c>
      <c r="B1" s="267"/>
      <c r="C1" s="267"/>
      <c r="D1" s="267"/>
      <c r="E1" s="267"/>
      <c r="F1" s="267"/>
      <c r="G1" s="267"/>
      <c r="H1" s="267"/>
      <c r="I1" s="267"/>
      <c r="J1" s="267"/>
      <c r="K1" s="267"/>
    </row>
    <row r="2" spans="1:11" x14ac:dyDescent="0.25">
      <c r="A2" s="267"/>
      <c r="B2" s="267"/>
      <c r="C2" s="267"/>
      <c r="D2" s="267"/>
      <c r="E2" s="267"/>
      <c r="F2" s="267"/>
      <c r="G2" s="267"/>
      <c r="H2" s="267"/>
      <c r="I2" s="267"/>
      <c r="J2" s="267"/>
      <c r="K2" s="267"/>
    </row>
    <row r="3" spans="1:11" x14ac:dyDescent="0.25">
      <c r="A3" s="268" t="s">
        <v>294</v>
      </c>
      <c r="B3" s="273"/>
      <c r="C3" s="274"/>
      <c r="D3" s="274"/>
      <c r="E3" s="274"/>
      <c r="F3" s="274"/>
      <c r="G3" s="274"/>
      <c r="H3" s="274"/>
      <c r="I3" s="274"/>
      <c r="J3" s="274"/>
      <c r="K3" s="275"/>
    </row>
    <row r="4" spans="1:11" x14ac:dyDescent="0.25">
      <c r="A4" s="269"/>
      <c r="B4" s="276"/>
      <c r="C4" s="277"/>
      <c r="D4" s="277"/>
      <c r="E4" s="277"/>
      <c r="F4" s="277"/>
      <c r="G4" s="277"/>
      <c r="H4" s="277"/>
      <c r="I4" s="277"/>
      <c r="J4" s="277"/>
      <c r="K4" s="278"/>
    </row>
    <row r="5" spans="1:11" ht="15" customHeight="1" x14ac:dyDescent="0.25">
      <c r="A5" s="268" t="s">
        <v>295</v>
      </c>
      <c r="B5" s="286" t="s">
        <v>296</v>
      </c>
      <c r="C5" s="287"/>
      <c r="D5" s="286" t="s">
        <v>296</v>
      </c>
      <c r="E5" s="287"/>
      <c r="F5" s="261" t="s">
        <v>297</v>
      </c>
      <c r="G5" s="262"/>
      <c r="H5" s="261" t="s">
        <v>297</v>
      </c>
      <c r="I5" s="262"/>
      <c r="J5" s="261" t="s">
        <v>297</v>
      </c>
      <c r="K5" s="262"/>
    </row>
    <row r="6" spans="1:11" x14ac:dyDescent="0.25">
      <c r="A6" s="279"/>
      <c r="B6" s="288"/>
      <c r="C6" s="289"/>
      <c r="D6" s="288"/>
      <c r="E6" s="289"/>
      <c r="F6" s="263"/>
      <c r="G6" s="264"/>
      <c r="H6" s="263"/>
      <c r="I6" s="264"/>
      <c r="J6" s="263"/>
      <c r="K6" s="264"/>
    </row>
    <row r="7" spans="1:11" x14ac:dyDescent="0.25">
      <c r="A7" s="279"/>
      <c r="B7" s="288"/>
      <c r="C7" s="289"/>
      <c r="D7" s="288"/>
      <c r="E7" s="289"/>
      <c r="F7" s="263"/>
      <c r="G7" s="264"/>
      <c r="H7" s="263"/>
      <c r="I7" s="264"/>
      <c r="J7" s="263"/>
      <c r="K7" s="264"/>
    </row>
    <row r="8" spans="1:11" ht="30.75" customHeight="1" x14ac:dyDescent="0.25">
      <c r="A8" s="269"/>
      <c r="B8" s="290"/>
      <c r="C8" s="291"/>
      <c r="D8" s="290"/>
      <c r="E8" s="291"/>
      <c r="F8" s="265"/>
      <c r="G8" s="266"/>
      <c r="H8" s="265"/>
      <c r="I8" s="266"/>
      <c r="J8" s="265"/>
      <c r="K8" s="266"/>
    </row>
    <row r="9" spans="1:11" ht="15" customHeight="1" x14ac:dyDescent="0.25">
      <c r="A9" s="268" t="s">
        <v>298</v>
      </c>
      <c r="B9" s="280" t="s">
        <v>299</v>
      </c>
      <c r="C9" s="281"/>
      <c r="D9" s="286" t="s">
        <v>296</v>
      </c>
      <c r="E9" s="287"/>
      <c r="F9" s="286" t="s">
        <v>296</v>
      </c>
      <c r="G9" s="287"/>
      <c r="H9" s="261" t="s">
        <v>297</v>
      </c>
      <c r="I9" s="262"/>
      <c r="J9" s="261" t="s">
        <v>297</v>
      </c>
      <c r="K9" s="262"/>
    </row>
    <row r="10" spans="1:11" x14ac:dyDescent="0.25">
      <c r="A10" s="279"/>
      <c r="B10" s="282"/>
      <c r="C10" s="283"/>
      <c r="D10" s="288"/>
      <c r="E10" s="289"/>
      <c r="F10" s="288"/>
      <c r="G10" s="289"/>
      <c r="H10" s="263"/>
      <c r="I10" s="264"/>
      <c r="J10" s="263"/>
      <c r="K10" s="264"/>
    </row>
    <row r="11" spans="1:11" x14ac:dyDescent="0.25">
      <c r="A11" s="279"/>
      <c r="B11" s="282"/>
      <c r="C11" s="283"/>
      <c r="D11" s="288"/>
      <c r="E11" s="289"/>
      <c r="F11" s="288"/>
      <c r="G11" s="289"/>
      <c r="H11" s="263"/>
      <c r="I11" s="264"/>
      <c r="J11" s="263"/>
      <c r="K11" s="264"/>
    </row>
    <row r="12" spans="1:11" ht="26.25" customHeight="1" x14ac:dyDescent="0.25">
      <c r="A12" s="269"/>
      <c r="B12" s="284"/>
      <c r="C12" s="285"/>
      <c r="D12" s="290"/>
      <c r="E12" s="291"/>
      <c r="F12" s="290"/>
      <c r="G12" s="291"/>
      <c r="H12" s="265"/>
      <c r="I12" s="266"/>
      <c r="J12" s="265"/>
      <c r="K12" s="266"/>
    </row>
    <row r="13" spans="1:11" ht="15" customHeight="1" x14ac:dyDescent="0.25">
      <c r="A13" s="268" t="s">
        <v>300</v>
      </c>
      <c r="B13" s="292" t="s">
        <v>301</v>
      </c>
      <c r="C13" s="293"/>
      <c r="D13" s="280" t="s">
        <v>299</v>
      </c>
      <c r="E13" s="281"/>
      <c r="F13" s="286" t="s">
        <v>296</v>
      </c>
      <c r="G13" s="287"/>
      <c r="H13" s="261" t="s">
        <v>297</v>
      </c>
      <c r="I13" s="262"/>
      <c r="J13" s="261" t="s">
        <v>297</v>
      </c>
      <c r="K13" s="262"/>
    </row>
    <row r="14" spans="1:11" x14ac:dyDescent="0.25">
      <c r="A14" s="279"/>
      <c r="B14" s="294"/>
      <c r="C14" s="295"/>
      <c r="D14" s="282"/>
      <c r="E14" s="283"/>
      <c r="F14" s="288"/>
      <c r="G14" s="289"/>
      <c r="H14" s="263"/>
      <c r="I14" s="264"/>
      <c r="J14" s="263"/>
      <c r="K14" s="264"/>
    </row>
    <row r="15" spans="1:11" x14ac:dyDescent="0.25">
      <c r="A15" s="279"/>
      <c r="B15" s="294"/>
      <c r="C15" s="295"/>
      <c r="D15" s="282"/>
      <c r="E15" s="283"/>
      <c r="F15" s="288"/>
      <c r="G15" s="289"/>
      <c r="H15" s="263"/>
      <c r="I15" s="264"/>
      <c r="J15" s="263"/>
      <c r="K15" s="264"/>
    </row>
    <row r="16" spans="1:11" ht="34.5" customHeight="1" x14ac:dyDescent="0.25">
      <c r="A16" s="269"/>
      <c r="B16" s="296"/>
      <c r="C16" s="297"/>
      <c r="D16" s="284"/>
      <c r="E16" s="285"/>
      <c r="F16" s="290"/>
      <c r="G16" s="291"/>
      <c r="H16" s="265"/>
      <c r="I16" s="266"/>
      <c r="J16" s="265"/>
      <c r="K16" s="266"/>
    </row>
    <row r="17" spans="1:11" ht="15" customHeight="1" x14ac:dyDescent="0.25">
      <c r="A17" s="268" t="s">
        <v>302</v>
      </c>
      <c r="B17" s="292" t="s">
        <v>301</v>
      </c>
      <c r="C17" s="293"/>
      <c r="D17" s="292" t="s">
        <v>301</v>
      </c>
      <c r="E17" s="293"/>
      <c r="F17" s="280" t="s">
        <v>299</v>
      </c>
      <c r="G17" s="281"/>
      <c r="H17" s="286" t="s">
        <v>296</v>
      </c>
      <c r="I17" s="287"/>
      <c r="J17" s="261" t="s">
        <v>297</v>
      </c>
      <c r="K17" s="262"/>
    </row>
    <row r="18" spans="1:11" x14ac:dyDescent="0.25">
      <c r="A18" s="279"/>
      <c r="B18" s="294"/>
      <c r="C18" s="295"/>
      <c r="D18" s="294"/>
      <c r="E18" s="295"/>
      <c r="F18" s="282"/>
      <c r="G18" s="283"/>
      <c r="H18" s="288"/>
      <c r="I18" s="289"/>
      <c r="J18" s="263"/>
      <c r="K18" s="264"/>
    </row>
    <row r="19" spans="1:11" x14ac:dyDescent="0.25">
      <c r="A19" s="279"/>
      <c r="B19" s="294"/>
      <c r="C19" s="295"/>
      <c r="D19" s="294"/>
      <c r="E19" s="295"/>
      <c r="F19" s="282"/>
      <c r="G19" s="283"/>
      <c r="H19" s="288"/>
      <c r="I19" s="289"/>
      <c r="J19" s="263"/>
      <c r="K19" s="264"/>
    </row>
    <row r="20" spans="1:11" ht="30" customHeight="1" x14ac:dyDescent="0.25">
      <c r="A20" s="269"/>
      <c r="B20" s="296"/>
      <c r="C20" s="297"/>
      <c r="D20" s="296"/>
      <c r="E20" s="297"/>
      <c r="F20" s="284"/>
      <c r="G20" s="285"/>
      <c r="H20" s="290"/>
      <c r="I20" s="291"/>
      <c r="J20" s="265"/>
      <c r="K20" s="266"/>
    </row>
    <row r="21" spans="1:11" ht="15" customHeight="1" x14ac:dyDescent="0.25">
      <c r="A21" s="268" t="s">
        <v>303</v>
      </c>
      <c r="B21" s="292" t="s">
        <v>301</v>
      </c>
      <c r="C21" s="293"/>
      <c r="D21" s="292" t="s">
        <v>301</v>
      </c>
      <c r="E21" s="293"/>
      <c r="F21" s="280" t="s">
        <v>299</v>
      </c>
      <c r="G21" s="281"/>
      <c r="H21" s="286" t="s">
        <v>296</v>
      </c>
      <c r="I21" s="287"/>
      <c r="J21" s="286" t="s">
        <v>296</v>
      </c>
      <c r="K21" s="287"/>
    </row>
    <row r="22" spans="1:11" x14ac:dyDescent="0.25">
      <c r="A22" s="279"/>
      <c r="B22" s="294"/>
      <c r="C22" s="295"/>
      <c r="D22" s="294"/>
      <c r="E22" s="295"/>
      <c r="F22" s="282"/>
      <c r="G22" s="283"/>
      <c r="H22" s="288"/>
      <c r="I22" s="289"/>
      <c r="J22" s="288"/>
      <c r="K22" s="289"/>
    </row>
    <row r="23" spans="1:11" x14ac:dyDescent="0.25">
      <c r="A23" s="279"/>
      <c r="B23" s="294"/>
      <c r="C23" s="295"/>
      <c r="D23" s="294"/>
      <c r="E23" s="295"/>
      <c r="F23" s="282"/>
      <c r="G23" s="283"/>
      <c r="H23" s="288"/>
      <c r="I23" s="289"/>
      <c r="J23" s="288"/>
      <c r="K23" s="289"/>
    </row>
    <row r="24" spans="1:11" ht="24.75" customHeight="1" x14ac:dyDescent="0.25">
      <c r="A24" s="269"/>
      <c r="B24" s="296"/>
      <c r="C24" s="297"/>
      <c r="D24" s="296"/>
      <c r="E24" s="297"/>
      <c r="F24" s="284"/>
      <c r="G24" s="285"/>
      <c r="H24" s="290"/>
      <c r="I24" s="291"/>
      <c r="J24" s="290"/>
      <c r="K24" s="291"/>
    </row>
    <row r="25" spans="1:11" ht="15.75" x14ac:dyDescent="0.25">
      <c r="B25" s="270" t="s">
        <v>304</v>
      </c>
      <c r="C25" s="272"/>
      <c r="D25" s="270" t="s">
        <v>305</v>
      </c>
      <c r="E25" s="272"/>
      <c r="F25" s="270" t="s">
        <v>306</v>
      </c>
      <c r="G25" s="272"/>
      <c r="H25" s="270" t="s">
        <v>307</v>
      </c>
      <c r="I25" s="272"/>
      <c r="J25" s="270" t="s">
        <v>308</v>
      </c>
      <c r="K25" s="272"/>
    </row>
    <row r="26" spans="1:11" ht="15.75" x14ac:dyDescent="0.25">
      <c r="B26" s="270" t="s">
        <v>309</v>
      </c>
      <c r="C26" s="271"/>
      <c r="D26" s="271"/>
      <c r="E26" s="271"/>
      <c r="F26" s="271"/>
      <c r="G26" s="271"/>
      <c r="H26" s="271"/>
      <c r="I26" s="271"/>
      <c r="J26" s="271"/>
      <c r="K26" s="272"/>
    </row>
  </sheetData>
  <mergeCells count="39">
    <mergeCell ref="A5:A8"/>
    <mergeCell ref="B5:C8"/>
    <mergeCell ref="D5:E8"/>
    <mergeCell ref="J21:K24"/>
    <mergeCell ref="A17:A20"/>
    <mergeCell ref="B17:C20"/>
    <mergeCell ref="D17:E20"/>
    <mergeCell ref="F17:G20"/>
    <mergeCell ref="H17:I20"/>
    <mergeCell ref="J17:K20"/>
    <mergeCell ref="A21:A24"/>
    <mergeCell ref="B21:C24"/>
    <mergeCell ref="D21:E24"/>
    <mergeCell ref="F21:G24"/>
    <mergeCell ref="H21:I24"/>
    <mergeCell ref="D9:E12"/>
    <mergeCell ref="F9:G12"/>
    <mergeCell ref="H9:I12"/>
    <mergeCell ref="J9:K12"/>
    <mergeCell ref="A13:A16"/>
    <mergeCell ref="B13:C16"/>
    <mergeCell ref="D13:E16"/>
    <mergeCell ref="F13:G16"/>
    <mergeCell ref="F5:G8"/>
    <mergeCell ref="H5:I8"/>
    <mergeCell ref="A1:K2"/>
    <mergeCell ref="A3:A4"/>
    <mergeCell ref="B26:K26"/>
    <mergeCell ref="B25:C25"/>
    <mergeCell ref="D25:E25"/>
    <mergeCell ref="F25:G25"/>
    <mergeCell ref="H25:I25"/>
    <mergeCell ref="J25:K25"/>
    <mergeCell ref="B3:K4"/>
    <mergeCell ref="J5:K8"/>
    <mergeCell ref="H13:I16"/>
    <mergeCell ref="J13:K16"/>
    <mergeCell ref="A9:A12"/>
    <mergeCell ref="B9:C12"/>
  </mergeCells>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J25"/>
  <sheetViews>
    <sheetView topLeftCell="A6" zoomScale="78" zoomScaleNormal="78" workbookViewId="0">
      <selection activeCell="M18" sqref="M18"/>
    </sheetView>
  </sheetViews>
  <sheetFormatPr defaultColWidth="11.42578125" defaultRowHeight="15" x14ac:dyDescent="0.25"/>
  <sheetData>
    <row r="1" spans="2:10" x14ac:dyDescent="0.25">
      <c r="B1" s="307" t="s">
        <v>310</v>
      </c>
      <c r="C1" s="308"/>
      <c r="D1" s="308"/>
      <c r="E1" s="308"/>
      <c r="F1" s="308"/>
      <c r="G1" s="308"/>
      <c r="H1" s="308"/>
      <c r="I1" s="308"/>
      <c r="J1" s="309"/>
    </row>
    <row r="2" spans="2:10" x14ac:dyDescent="0.25">
      <c r="B2" s="310" t="s">
        <v>311</v>
      </c>
      <c r="C2" s="311"/>
      <c r="D2" s="311"/>
      <c r="E2" s="311"/>
      <c r="F2" s="311"/>
      <c r="G2" s="311"/>
      <c r="H2" s="311"/>
      <c r="I2" s="311"/>
      <c r="J2" s="312"/>
    </row>
    <row r="3" spans="2:10" x14ac:dyDescent="0.25">
      <c r="B3" s="313"/>
      <c r="C3" s="314"/>
      <c r="D3" s="314"/>
      <c r="E3" s="314"/>
      <c r="F3" s="314"/>
      <c r="G3" s="314"/>
      <c r="H3" s="314"/>
      <c r="I3" s="314"/>
      <c r="J3" s="315"/>
    </row>
    <row r="4" spans="2:10" x14ac:dyDescent="0.25">
      <c r="B4" s="313"/>
      <c r="C4" s="314"/>
      <c r="D4" s="314"/>
      <c r="E4" s="314"/>
      <c r="F4" s="314"/>
      <c r="G4" s="314"/>
      <c r="H4" s="314"/>
      <c r="I4" s="314"/>
      <c r="J4" s="315"/>
    </row>
    <row r="5" spans="2:10" x14ac:dyDescent="0.25">
      <c r="B5" s="316"/>
      <c r="C5" s="317"/>
      <c r="D5" s="317"/>
      <c r="E5" s="317"/>
      <c r="F5" s="317"/>
      <c r="G5" s="317"/>
      <c r="H5" s="317"/>
      <c r="I5" s="317"/>
      <c r="J5" s="318"/>
    </row>
    <row r="6" spans="2:10" x14ac:dyDescent="0.25">
      <c r="B6" s="319" t="s">
        <v>312</v>
      </c>
      <c r="C6" s="320"/>
      <c r="D6" s="320"/>
      <c r="E6" s="320"/>
      <c r="F6" s="320"/>
      <c r="G6" s="320"/>
      <c r="H6" s="320"/>
      <c r="I6" s="320"/>
      <c r="J6" s="321"/>
    </row>
    <row r="7" spans="2:10" x14ac:dyDescent="0.25">
      <c r="B7" s="322"/>
      <c r="C7" s="323"/>
      <c r="D7" s="323"/>
      <c r="E7" s="323"/>
      <c r="F7" s="323"/>
      <c r="G7" s="323"/>
      <c r="H7" s="323"/>
      <c r="I7" s="323"/>
      <c r="J7" s="324"/>
    </row>
    <row r="8" spans="2:10" x14ac:dyDescent="0.25">
      <c r="B8" s="322"/>
      <c r="C8" s="323"/>
      <c r="D8" s="323"/>
      <c r="E8" s="323"/>
      <c r="F8" s="323"/>
      <c r="G8" s="323"/>
      <c r="H8" s="323"/>
      <c r="I8" s="323"/>
      <c r="J8" s="324"/>
    </row>
    <row r="9" spans="2:10" x14ac:dyDescent="0.25">
      <c r="B9" s="325"/>
      <c r="C9" s="326"/>
      <c r="D9" s="326"/>
      <c r="E9" s="326"/>
      <c r="F9" s="326"/>
      <c r="G9" s="326"/>
      <c r="H9" s="326"/>
      <c r="I9" s="326"/>
      <c r="J9" s="327"/>
    </row>
    <row r="10" spans="2:10" x14ac:dyDescent="0.25">
      <c r="B10" s="328" t="s">
        <v>313</v>
      </c>
      <c r="C10" s="329"/>
      <c r="D10" s="329"/>
      <c r="E10" s="329"/>
      <c r="F10" s="329"/>
      <c r="G10" s="329"/>
      <c r="H10" s="329"/>
      <c r="I10" s="329"/>
      <c r="J10" s="330"/>
    </row>
    <row r="11" spans="2:10" x14ac:dyDescent="0.25">
      <c r="B11" s="331"/>
      <c r="C11" s="332"/>
      <c r="D11" s="332"/>
      <c r="E11" s="332"/>
      <c r="F11" s="332"/>
      <c r="G11" s="332"/>
      <c r="H11" s="332"/>
      <c r="I11" s="332"/>
      <c r="J11" s="333"/>
    </row>
    <row r="12" spans="2:10" x14ac:dyDescent="0.25">
      <c r="B12" s="331"/>
      <c r="C12" s="332"/>
      <c r="D12" s="332"/>
      <c r="E12" s="332"/>
      <c r="F12" s="332"/>
      <c r="G12" s="332"/>
      <c r="H12" s="332"/>
      <c r="I12" s="332"/>
      <c r="J12" s="333"/>
    </row>
    <row r="13" spans="2:10" x14ac:dyDescent="0.25">
      <c r="B13" s="334"/>
      <c r="C13" s="335"/>
      <c r="D13" s="335"/>
      <c r="E13" s="335"/>
      <c r="F13" s="335"/>
      <c r="G13" s="335"/>
      <c r="H13" s="335"/>
      <c r="I13" s="335"/>
      <c r="J13" s="336"/>
    </row>
    <row r="14" spans="2:10" x14ac:dyDescent="0.25">
      <c r="B14" s="337" t="s">
        <v>314</v>
      </c>
      <c r="C14" s="338"/>
      <c r="D14" s="338"/>
      <c r="E14" s="338"/>
      <c r="F14" s="338"/>
      <c r="G14" s="338"/>
      <c r="H14" s="338"/>
      <c r="I14" s="338"/>
      <c r="J14" s="339"/>
    </row>
    <row r="15" spans="2:10" x14ac:dyDescent="0.25">
      <c r="B15" s="340"/>
      <c r="C15" s="341"/>
      <c r="D15" s="341"/>
      <c r="E15" s="341"/>
      <c r="F15" s="341"/>
      <c r="G15" s="341"/>
      <c r="H15" s="341"/>
      <c r="I15" s="341"/>
      <c r="J15" s="342"/>
    </row>
    <row r="16" spans="2:10" x14ac:dyDescent="0.25">
      <c r="B16" s="340"/>
      <c r="C16" s="341"/>
      <c r="D16" s="341"/>
      <c r="E16" s="341"/>
      <c r="F16" s="341"/>
      <c r="G16" s="341"/>
      <c r="H16" s="341"/>
      <c r="I16" s="341"/>
      <c r="J16" s="342"/>
    </row>
    <row r="17" spans="2:10" x14ac:dyDescent="0.25">
      <c r="B17" s="343"/>
      <c r="C17" s="344"/>
      <c r="D17" s="344"/>
      <c r="E17" s="344"/>
      <c r="F17" s="344"/>
      <c r="G17" s="344"/>
      <c r="H17" s="344"/>
      <c r="I17" s="344"/>
      <c r="J17" s="345"/>
    </row>
    <row r="18" spans="2:10" x14ac:dyDescent="0.25">
      <c r="B18" s="346" t="s">
        <v>315</v>
      </c>
      <c r="C18" s="347"/>
      <c r="D18" s="347"/>
      <c r="E18" s="347"/>
      <c r="F18" s="347"/>
      <c r="G18" s="347"/>
      <c r="H18" s="347"/>
      <c r="I18" s="347"/>
      <c r="J18" s="348"/>
    </row>
    <row r="19" spans="2:10" x14ac:dyDescent="0.25">
      <c r="B19" s="349"/>
      <c r="C19" s="350"/>
      <c r="D19" s="350"/>
      <c r="E19" s="350"/>
      <c r="F19" s="350"/>
      <c r="G19" s="350"/>
      <c r="H19" s="350"/>
      <c r="I19" s="350"/>
      <c r="J19" s="351"/>
    </row>
    <row r="20" spans="2:10" x14ac:dyDescent="0.25">
      <c r="B20" s="349"/>
      <c r="C20" s="350"/>
      <c r="D20" s="350"/>
      <c r="E20" s="350"/>
      <c r="F20" s="350"/>
      <c r="G20" s="350"/>
      <c r="H20" s="350"/>
      <c r="I20" s="350"/>
      <c r="J20" s="351"/>
    </row>
    <row r="21" spans="2:10" x14ac:dyDescent="0.25">
      <c r="B21" s="352"/>
      <c r="C21" s="353"/>
      <c r="D21" s="353"/>
      <c r="E21" s="353"/>
      <c r="F21" s="353"/>
      <c r="G21" s="353"/>
      <c r="H21" s="353"/>
      <c r="I21" s="353"/>
      <c r="J21" s="354"/>
    </row>
    <row r="22" spans="2:10" x14ac:dyDescent="0.25">
      <c r="B22" s="298" t="s">
        <v>316</v>
      </c>
      <c r="C22" s="299"/>
      <c r="D22" s="299"/>
      <c r="E22" s="299"/>
      <c r="F22" s="299"/>
      <c r="G22" s="299"/>
      <c r="H22" s="299"/>
      <c r="I22" s="299"/>
      <c r="J22" s="300"/>
    </row>
    <row r="23" spans="2:10" x14ac:dyDescent="0.25">
      <c r="B23" s="301"/>
      <c r="C23" s="302"/>
      <c r="D23" s="302"/>
      <c r="E23" s="302"/>
      <c r="F23" s="302"/>
      <c r="G23" s="302"/>
      <c r="H23" s="302"/>
      <c r="I23" s="302"/>
      <c r="J23" s="303"/>
    </row>
    <row r="24" spans="2:10" x14ac:dyDescent="0.25">
      <c r="B24" s="301"/>
      <c r="C24" s="302"/>
      <c r="D24" s="302"/>
      <c r="E24" s="302"/>
      <c r="F24" s="302"/>
      <c r="G24" s="302"/>
      <c r="H24" s="302"/>
      <c r="I24" s="302"/>
      <c r="J24" s="303"/>
    </row>
    <row r="25" spans="2:10" x14ac:dyDescent="0.25">
      <c r="B25" s="304"/>
      <c r="C25" s="305"/>
      <c r="D25" s="305"/>
      <c r="E25" s="305"/>
      <c r="F25" s="305"/>
      <c r="G25" s="305"/>
      <c r="H25" s="305"/>
      <c r="I25" s="305"/>
      <c r="J25" s="306"/>
    </row>
  </sheetData>
  <mergeCells count="7">
    <mergeCell ref="B22:J25"/>
    <mergeCell ref="B1:J1"/>
    <mergeCell ref="B2:J5"/>
    <mergeCell ref="B6:J9"/>
    <mergeCell ref="B10:J13"/>
    <mergeCell ref="B14:J17"/>
    <mergeCell ref="B18:J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3940dc-f504-47a5-9b03-b03b99134e0f">
      <Terms xmlns="http://schemas.microsoft.com/office/infopath/2007/PartnerControls"/>
    </lcf76f155ced4ddcb4097134ff3c332f>
    <TaxCatchAll xmlns="c9694517-d960-4f0f-bd3c-b53c95d9471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70A509B9488DF47AFEC35CCC3BA772E" ma:contentTypeVersion="10" ma:contentTypeDescription="Crear nuevo documento." ma:contentTypeScope="" ma:versionID="c8d1df010bc574b1f21a606b9deba73d">
  <xsd:schema xmlns:xsd="http://www.w3.org/2001/XMLSchema" xmlns:xs="http://www.w3.org/2001/XMLSchema" xmlns:p="http://schemas.microsoft.com/office/2006/metadata/properties" xmlns:ns2="e63940dc-f504-47a5-9b03-b03b99134e0f" xmlns:ns3="c9694517-d960-4f0f-bd3c-b53c95d9471a" targetNamespace="http://schemas.microsoft.com/office/2006/metadata/properties" ma:root="true" ma:fieldsID="b5d02c16feedf84a96f044d57f91dc69" ns2:_="" ns3:_="">
    <xsd:import namespace="e63940dc-f504-47a5-9b03-b03b99134e0f"/>
    <xsd:import namespace="c9694517-d960-4f0f-bd3c-b53c95d947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940dc-f504-47a5-9b03-b03b99134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6a1990f5-df22-43ad-861a-3b1f9222294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694517-d960-4f0f-bd3c-b53c95d9471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6cebafb-a708-4b33-94d6-26e90a74cd72}" ma:internalName="TaxCatchAll" ma:showField="CatchAllData" ma:web="c9694517-d960-4f0f-bd3c-b53c95d94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308D57-1E6D-483E-838B-4D7E22289455}">
  <ds:schemaRefs>
    <ds:schemaRef ds:uri="http://schemas.microsoft.com/office/2006/metadata/properties"/>
    <ds:schemaRef ds:uri="http://schemas.microsoft.com/office/infopath/2007/PartnerControls"/>
    <ds:schemaRef ds:uri="34bf758e-38dd-46c8-a3db-34cc2f861090"/>
    <ds:schemaRef ds:uri="96a379bf-f6bf-43cd-b3a7-f22715dfbcf4"/>
    <ds:schemaRef ds:uri="e63940dc-f504-47a5-9b03-b03b99134e0f"/>
    <ds:schemaRef ds:uri="c9694517-d960-4f0f-bd3c-b53c95d9471a"/>
  </ds:schemaRefs>
</ds:datastoreItem>
</file>

<file path=customXml/itemProps2.xml><?xml version="1.0" encoding="utf-8"?>
<ds:datastoreItem xmlns:ds="http://schemas.openxmlformats.org/officeDocument/2006/customXml" ds:itemID="{083A875A-2F3B-4B9D-8492-C65FE5A2E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940dc-f504-47a5-9b03-b03b99134e0f"/>
    <ds:schemaRef ds:uri="c9694517-d960-4f0f-bd3c-b53c95d94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A6A070-090A-4222-B821-0C4F02B32E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FORMATO MR PARAMETRIZADA</vt:lpstr>
      <vt:lpstr>Mapa de Riesgos Fiscales</vt:lpstr>
      <vt:lpstr>Hoja1</vt:lpstr>
      <vt:lpstr> Valoracion riesgo residual</vt:lpstr>
      <vt:lpstr>Análisis del riesgo inherente</vt:lpstr>
      <vt:lpstr>Riesgo residual</vt:lpstr>
      <vt:lpstr>Criterios ERCA</vt:lpstr>
      <vt:lpstr>bienes</vt:lpstr>
      <vt:lpstr>nivel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Hernandez Zorro</dc:creator>
  <cp:keywords/>
  <dc:description/>
  <cp:lastModifiedBy>app</cp:lastModifiedBy>
  <cp:revision/>
  <dcterms:created xsi:type="dcterms:W3CDTF">2017-05-09T14:17:41Z</dcterms:created>
  <dcterms:modified xsi:type="dcterms:W3CDTF">2025-09-10T05:14:44Z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0x010100170A509B9488DF47AFEC35CCC3BA772E</vt:lpwstr>
  </property>
  <property fmtid="{D5CDD505-2E9C-101B-9397-08002B2CF9AE}" pid="3" name="MediaServiceImageTags">
    <vt:lpwstr/>
  </property>
</Properties>
</file>