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updateLinks="always" codeName="ThisWorkbook" defaultThemeVersion="124226"/>
  <mc:AlternateContent xmlns:mc="http://schemas.openxmlformats.org/markup-compatibility/2006">
    <mc:Choice Requires="x15">
      <x15ac:absPath xmlns:x15ac="http://schemas.microsoft.com/office/spreadsheetml/2010/11/ac" url="C:\Users\Luis Miguel\Downloads\"/>
    </mc:Choice>
  </mc:AlternateContent>
  <xr:revisionPtr revIDLastSave="0" documentId="8_{398A587B-433A-42AD-AB30-A2562F542F8B}" xr6:coauthVersionLast="47" xr6:coauthVersionMax="47" xr10:uidLastSave="{00000000-0000-0000-0000-000000000000}"/>
  <bookViews>
    <workbookView xWindow="-23148" yWindow="-108" windowWidth="23256" windowHeight="12456" tabRatio="742" activeTab="2" xr2:uid="{00000000-000D-0000-FFFF-FFFF00000000}"/>
  </bookViews>
  <sheets>
    <sheet name="FORMATO MR PARAMETRIZADA" sheetId="2" r:id="rId1"/>
    <sheet name="Mapa de Riesgos Fiscales" sheetId="11" r:id="rId2"/>
    <sheet name="Hoja1" sheetId="10" r:id="rId3"/>
    <sheet name="Análisis del riesgo inherente" sheetId="3" r:id="rId4"/>
    <sheet name=" Valoracion riesgo residual" sheetId="4" r:id="rId5"/>
    <sheet name="Riesgo residual" sheetId="5" r:id="rId6"/>
    <sheet name="Criterios ERCA" sheetId="7" r:id="rId7"/>
  </sheets>
  <externalReferences>
    <externalReference r:id="rId8"/>
  </externalReferences>
  <definedNames>
    <definedName name="bienes">Hoja1!$A$1:$A$5</definedName>
    <definedName name="nivel">Hoja1!$B$1:$B$4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9" i="11" l="1"/>
  <c r="Q12" i="11"/>
  <c r="Q15" i="11"/>
  <c r="Q18" i="11"/>
  <c r="Q21" i="11"/>
  <c r="Q24" i="11"/>
  <c r="Q27" i="11"/>
  <c r="Q30" i="11"/>
  <c r="Q31" i="11"/>
  <c r="K32" i="11"/>
  <c r="T31" i="11"/>
  <c r="K31" i="11"/>
  <c r="T30" i="11"/>
  <c r="K30" i="11"/>
  <c r="L30" i="11" s="1"/>
  <c r="M30" i="11" s="1"/>
  <c r="H30" i="11"/>
  <c r="K29" i="11"/>
  <c r="K28" i="11"/>
  <c r="T27" i="11"/>
  <c r="K27" i="11"/>
  <c r="L27" i="11" s="1"/>
  <c r="M27" i="11" s="1"/>
  <c r="H27" i="11"/>
  <c r="K26" i="11"/>
  <c r="K25" i="11"/>
  <c r="T24" i="11"/>
  <c r="K24" i="11"/>
  <c r="L24" i="11" s="1"/>
  <c r="M24" i="11" s="1"/>
  <c r="H24" i="11"/>
  <c r="K23" i="11"/>
  <c r="K22" i="11"/>
  <c r="T21" i="11"/>
  <c r="K21" i="11"/>
  <c r="L21" i="11" s="1"/>
  <c r="M21" i="11" s="1"/>
  <c r="H21" i="11"/>
  <c r="K20" i="11"/>
  <c r="K19" i="11"/>
  <c r="T18" i="11"/>
  <c r="K18" i="11"/>
  <c r="L18" i="11" s="1"/>
  <c r="M18" i="11" s="1"/>
  <c r="H18" i="11"/>
  <c r="K17" i="11"/>
  <c r="K16" i="11"/>
  <c r="T15" i="11"/>
  <c r="K15" i="11"/>
  <c r="L15" i="11" s="1"/>
  <c r="M15" i="11" s="1"/>
  <c r="H15" i="11"/>
  <c r="K14" i="11"/>
  <c r="K13" i="11"/>
  <c r="T12" i="11"/>
  <c r="K12" i="11"/>
  <c r="L12" i="11" s="1"/>
  <c r="M12" i="11" s="1"/>
  <c r="H12" i="11"/>
  <c r="K11" i="11"/>
  <c r="K10" i="11"/>
  <c r="T9" i="11"/>
  <c r="K9" i="11"/>
  <c r="L9" i="11" s="1"/>
  <c r="M9" i="11" s="1"/>
  <c r="H9" i="11"/>
  <c r="N15" i="11" l="1"/>
  <c r="N27" i="11"/>
  <c r="N9" i="11"/>
  <c r="N21" i="11"/>
  <c r="AB24" i="11"/>
  <c r="AA24" i="11" s="1"/>
  <c r="AB9" i="11"/>
  <c r="AA9" i="11" s="1"/>
  <c r="N18" i="11"/>
  <c r="AB21" i="11"/>
  <c r="AA21" i="11" s="1"/>
  <c r="N30" i="11"/>
  <c r="AB18" i="11"/>
  <c r="AA18" i="11" s="1"/>
  <c r="N12" i="11"/>
  <c r="AB15" i="11"/>
  <c r="AA15" i="11" s="1"/>
  <c r="N24" i="11"/>
  <c r="AB27" i="11"/>
  <c r="AA27" i="11" s="1"/>
  <c r="AB12" i="11"/>
  <c r="AA12" i="11" s="1"/>
  <c r="I9" i="11"/>
  <c r="X9" i="11" s="1"/>
  <c r="I12" i="11"/>
  <c r="X12" i="11" s="1"/>
  <c r="I15" i="11"/>
  <c r="X15" i="11" s="1"/>
  <c r="I18" i="11"/>
  <c r="X18" i="11" s="1"/>
  <c r="I21" i="11"/>
  <c r="X21" i="11" s="1"/>
  <c r="I24" i="11"/>
  <c r="X24" i="11" s="1"/>
  <c r="I27" i="11"/>
  <c r="X27" i="11" s="1"/>
  <c r="I30" i="11"/>
  <c r="X30" i="11" s="1"/>
  <c r="AB30" i="11"/>
  <c r="AA30" i="11" s="1"/>
  <c r="AB31" i="11" l="1"/>
  <c r="AA31" i="11" s="1"/>
  <c r="Z18" i="11"/>
  <c r="Y18" i="11"/>
  <c r="AC18" i="11" s="1"/>
  <c r="Z30" i="11"/>
  <c r="X31" i="11" s="1"/>
  <c r="Y30" i="11"/>
  <c r="AC30" i="11" s="1"/>
  <c r="Z27" i="11"/>
  <c r="Y27" i="11"/>
  <c r="AC27" i="11" s="1"/>
  <c r="Z24" i="11"/>
  <c r="Y24" i="11"/>
  <c r="AC24" i="11" s="1"/>
  <c r="Z21" i="11"/>
  <c r="Y21" i="11"/>
  <c r="AC21" i="11" s="1"/>
  <c r="Z15" i="11"/>
  <c r="Y15" i="11"/>
  <c r="AC15" i="11" s="1"/>
  <c r="Z12" i="11"/>
  <c r="Y12" i="11"/>
  <c r="AC12" i="11" s="1"/>
  <c r="Z9" i="11"/>
  <c r="Y9" i="11"/>
  <c r="AC9" i="11" s="1"/>
  <c r="Z31" i="11" l="1"/>
  <c r="Y31" i="11"/>
  <c r="AC31" i="11" s="1"/>
  <c r="H37" i="3" l="1"/>
  <c r="H38" i="3" s="1"/>
  <c r="F15" i="4" l="1"/>
  <c r="E15" i="4" l="1"/>
  <c r="F40"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Jose Orozco</author>
  </authors>
  <commentList>
    <comment ref="B7" authorId="0" shapeId="0" xr:uid="{DB586FD8-F1A4-4BE3-AAFA-4620139FE490}">
      <text>
        <r>
          <rPr>
            <b/>
            <sz val="9"/>
            <color indexed="81"/>
            <rFont val="Tahoma"/>
            <family val="2"/>
          </rPr>
          <t>Jose Orozco:</t>
        </r>
        <r>
          <rPr>
            <sz val="9"/>
            <color indexed="81"/>
            <rFont val="Tahoma"/>
            <family val="2"/>
          </rPr>
          <t xml:space="preserve">
el área de impacto es la consecuencia económica o reputacional a la cual se ve expuesta la organización en caso de materializarse un riesgo. Los impactos que aplican son afectación económica (o presupuestal) y reputacional.</t>
        </r>
      </text>
    </comment>
    <comment ref="C7" authorId="0" shapeId="0" xr:uid="{327AAE5A-C92D-4595-8002-16B703F4CDA6}">
      <text>
        <r>
          <rPr>
            <b/>
            <sz val="9"/>
            <color indexed="81"/>
            <rFont val="Tahoma"/>
            <family val="2"/>
          </rPr>
          <t>Jose Orozco:</t>
        </r>
        <r>
          <rPr>
            <sz val="9"/>
            <color indexed="81"/>
            <rFont val="Tahoma"/>
            <family val="2"/>
          </rPr>
          <t xml:space="preserve">
circunstancias o situaciones más evidentes sobre las cuales se presenta el riesgo, las mismas no constituyen la causa principal o base para que se presente el riesgo.</t>
        </r>
      </text>
    </comment>
    <comment ref="D7" authorId="0" shapeId="0" xr:uid="{1F5DCB56-2092-4288-82AE-7FEBC9EB56D7}">
      <text>
        <r>
          <rPr>
            <b/>
            <sz val="9"/>
            <color indexed="81"/>
            <rFont val="Tahoma"/>
            <family val="2"/>
          </rPr>
          <t>Jose Orozco:</t>
        </r>
        <r>
          <rPr>
            <sz val="9"/>
            <color indexed="81"/>
            <rFont val="Tahoma"/>
            <family val="2"/>
          </rPr>
          <t xml:space="preserve">
es la causa principal o básica, corresponden a las razones por la cuales se puede presentar el riesgo, son la base para la definición de controles en la etapa de valoración del riesgo. Se debe tener en cuenta que para un mismo riesgo pueden existir más de una causa o subcausas que pueden ser analizadas.</t>
        </r>
      </text>
    </comment>
    <comment ref="E7" authorId="0" shapeId="0" xr:uid="{8C6C64FD-706D-4529-9DFE-5E8533A8D62B}">
      <text>
        <r>
          <rPr>
            <b/>
            <sz val="9"/>
            <color indexed="81"/>
            <rFont val="Tahoma"/>
            <family val="2"/>
          </rPr>
          <t>Jose Orozco:</t>
        </r>
        <r>
          <rPr>
            <sz val="9"/>
            <color indexed="81"/>
            <rFont val="Tahoma"/>
            <family val="2"/>
          </rPr>
          <t xml:space="preserve">
la descripción del riesgo debe contener todos los detalles que sean necesarios y que sea fácil de entender tanto para el líder del proceso como para personas ajenas al proceso. Se propone una estructura que facilita su redacción y claridad que inicia con la frase POSIBILIDAD DE y se analizan los siguientes aspectos:
1. ¿Què? Impacto
2. ¿Còmo? Causa Inmediata
3. ¿Por què? Causa Raiz</t>
        </r>
      </text>
    </comment>
    <comment ref="F7" authorId="0" shapeId="0" xr:uid="{10DE98D0-6522-4F69-B6C7-3DD1D581FA42}">
      <text>
        <r>
          <rPr>
            <b/>
            <sz val="9"/>
            <color indexed="81"/>
            <rFont val="Tahoma"/>
            <family val="2"/>
          </rPr>
          <t>Jose Orozco:</t>
        </r>
        <r>
          <rPr>
            <sz val="9"/>
            <color indexed="81"/>
            <rFont val="Tahoma"/>
            <family val="2"/>
          </rPr>
          <t xml:space="preserve">
son las fuentes generadoras de riesgos. En la Tabla 1 encontrará un listado con ejemplo de factores de riesgo que puede tener una entidad.</t>
        </r>
      </text>
    </comment>
    <comment ref="G7" authorId="0" shapeId="0" xr:uid="{C6466A91-22CE-4408-BA5C-339956A0F5D2}">
      <text>
        <r>
          <rPr>
            <b/>
            <sz val="9"/>
            <color indexed="81"/>
            <rFont val="Tahoma"/>
            <family val="2"/>
          </rPr>
          <t>Jose Orozco:</t>
        </r>
        <r>
          <rPr>
            <sz val="9"/>
            <color indexed="81"/>
            <rFont val="Tahoma"/>
            <family val="2"/>
          </rPr>
          <t xml:space="preserve">
número de veces que se pasa por el punto de riesgo en el periodo de 1 año.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controlinterno</author>
  </authors>
  <commentList>
    <comment ref="G17" authorId="0" shapeId="0" xr:uid="{00000000-0006-0000-0100-000001000000}">
      <text>
        <r>
          <rPr>
            <b/>
            <sz val="9"/>
            <color indexed="81"/>
            <rFont val="Tahoma"/>
            <family val="2"/>
          </rPr>
          <t>controlinterno:</t>
        </r>
        <r>
          <rPr>
            <sz val="9"/>
            <color indexed="81"/>
            <rFont val="Tahoma"/>
            <family val="2"/>
          </rPr>
          <t xml:space="preserve">
Marque con el número 1 en Si o No según la respuesta a la pregunta sobre el riesgo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Control Interno</author>
  </authors>
  <commentList>
    <comment ref="E6" authorId="0" shapeId="0" xr:uid="{00000000-0006-0000-0200-000001000000}">
      <text>
        <r>
          <rPr>
            <b/>
            <sz val="9"/>
            <color indexed="81"/>
            <rFont val="Tahoma"/>
            <family val="2"/>
          </rPr>
          <t>Control Interno:</t>
        </r>
        <r>
          <rPr>
            <sz val="9"/>
            <color indexed="81"/>
            <rFont val="Tahoma"/>
            <family val="2"/>
          </rPr>
          <t xml:space="preserve">
Si su respuesta es </t>
        </r>
        <r>
          <rPr>
            <b/>
            <sz val="9"/>
            <color indexed="81"/>
            <rFont val="Tahoma"/>
            <family val="2"/>
          </rPr>
          <t xml:space="preserve">SI, </t>
        </r>
        <r>
          <rPr>
            <sz val="9"/>
            <color indexed="81"/>
            <rFont val="Tahoma"/>
            <family val="2"/>
          </rPr>
          <t xml:space="preserve">ponga el valor numérico que aparece en la casilla de la izquierda, si su respuesta es </t>
        </r>
        <r>
          <rPr>
            <b/>
            <sz val="9"/>
            <color indexed="81"/>
            <rFont val="Tahoma"/>
            <family val="2"/>
          </rPr>
          <t xml:space="preserve">NO, </t>
        </r>
        <r>
          <rPr>
            <sz val="9"/>
            <color indexed="81"/>
            <rFont val="Tahoma"/>
            <family val="2"/>
          </rPr>
          <t>ponga 0 (cero)</t>
        </r>
      </text>
    </comment>
  </commentList>
</comments>
</file>

<file path=xl/sharedStrings.xml><?xml version="1.0" encoding="utf-8"?>
<sst xmlns="http://schemas.openxmlformats.org/spreadsheetml/2006/main" count="452" uniqueCount="332">
  <si>
    <t>NOMBRE DE LOS PROCESOS</t>
  </si>
  <si>
    <t>Gestion Juridica y Contractual - Gestion Admistrativa y Financiera - Gestión del talento humano - Gestión de servicios e ingeniería - Gestión de alumbrado Público</t>
  </si>
  <si>
    <t>OBJETIVOS</t>
  </si>
  <si>
    <t>* Dirigir la actividad jurídica y contractual de la empresa atendiendo la normatividad vigente y los principios rectores de la función pública y la contratación estatal, con preponderancia en la utilización eficiente y eficaz de los  recursos.                                                                                                                                                                                                                                                                                                                                                                                                                                                                                                                                                                                                                                                                                                                                                         * Planear, ejecutar, controlar y hacer seguimiento a la ejecución presupuestal, contable, de tesorería, Almacen y los temas Administrativos, como elemento de acción de todos los planes y programas generados por la entidad con el fin de garantizar calidad, confiabilidad, razonabilidad y oportunidad de la información  para la toma de decisiones  de los recursos Administrativos y financieros asignados en cumplimiento de los objetivos de la entidad.</t>
  </si>
  <si>
    <t>SEGUIMIENTO MAPA DE RIESGOS DE CORRUPCIÓN 2024</t>
  </si>
  <si>
    <t>EMPRESA DE SEGURIDAD DEL ORIENTE ESO</t>
  </si>
  <si>
    <t xml:space="preserve">Proceso
</t>
  </si>
  <si>
    <t>Numero de riesgos identificados</t>
  </si>
  <si>
    <t>Nombre del Riesgo (Podria ocurrir)</t>
  </si>
  <si>
    <t>Clasificación del Riesgo</t>
  </si>
  <si>
    <t>Causa Raíz (Debido a)</t>
  </si>
  <si>
    <t>Consecuencias (Lo que podria suceder)</t>
  </si>
  <si>
    <t>Control Existente</t>
  </si>
  <si>
    <t xml:space="preserve">Responsable del Control </t>
  </si>
  <si>
    <t>Fecha de Inicio</t>
  </si>
  <si>
    <t>Fecha de terminación</t>
  </si>
  <si>
    <t>Acción de contingencia ante posible materialización (Accion correctiva)</t>
  </si>
  <si>
    <t xml:space="preserve">Califique de 0 a 100 en que porcentaje se ha ido implementando esta acción correctiva </t>
  </si>
  <si>
    <t>Avance</t>
  </si>
  <si>
    <t>Seguimiento  31 de diciembre</t>
  </si>
  <si>
    <t>Evidencia</t>
  </si>
  <si>
    <t>Seguimiento Control Interno</t>
  </si>
  <si>
    <t>Gestión Jurídica y Contractual</t>
  </si>
  <si>
    <t>R1.</t>
  </si>
  <si>
    <t>Aceptación y/o solicitud de dadivas o ventajas indebidas provenientes de funcionarios de entidades externas, ciudadanos o terceros interesados en los procesos de contratación.</t>
  </si>
  <si>
    <t>Corrupción</t>
  </si>
  <si>
    <t>Debilidad en la formación ética y profesional, falta de transparencia y moralidad
Intereses personales, intereses políticos, intereses económicos</t>
  </si>
  <si>
    <t>Perdida de imagen institucionales y detrimento del patrimonio del Estado.
Demandas, investigaciones administrativas, fiscales, disciplinarias y/o penales, por la afectación a terceros.</t>
  </si>
  <si>
    <t>Actuar con imparcialidad, asegurando y garantizando los derechos y debido proceso de los interesados y proponentes en procesos contractuales. Además la Empresa realiza los diferentes procesos contractuales mediante la Plataforma SECOP II; la implementación de las lineas de defensa de la ESO Rionegro SAS, las auditorias internas, el Comite de Contratación y las auditorias realizadas por los entes de control.</t>
  </si>
  <si>
    <t>Secretaria General</t>
  </si>
  <si>
    <t xml:space="preserve">Estructuración de estudios previos con los requisitos y exigencias legales.
Eficiencia del Comité de Contratacion.
</t>
  </si>
  <si>
    <t xml:space="preserve">Durante la vigencia 2024 se continuaron realizando los estudios previos de acuerdo al manual de contratación y a la normatividad vigente, de conformidad a las necesidades de la entidad, procurando que cada uno de los procesos sea revisado por un equipo interdisciplinario como el comite de contratatación y el comité estructurador del proceso. </t>
  </si>
  <si>
    <t>Toda la evidencia de estudios previos y contratos se encuentran en el NEXCLOUD y en el SECOP II plataforma transaccional.</t>
  </si>
  <si>
    <t>Toda la evidencia de estudios previos y contratos se encuentran en el NEXCLOUD y en el SECOP II plataforma transaccional. La oficina de Control Interno ebn la vigencia 2024 realizo auditoria contractual</t>
  </si>
  <si>
    <t>R2.</t>
  </si>
  <si>
    <t>Indebido direccionamiento de los procesos de contratación para favorecimiento de un tercero.</t>
  </si>
  <si>
    <t>Debilidad en la formación ética y profesional, falta de transparencia y moralidad.
Intereses personales, políticos y económicos.</t>
  </si>
  <si>
    <t>Sanción disciplinaria, fiscal y penal, deterioro de la imagen institucional.
Afectación de la Empresa en el cumplimiento de la satisfacción del bien o servicio.</t>
  </si>
  <si>
    <t>Actuar con imparcialidad, legalidad, asegurando y garantizando los derechos de los sujetos participantes. Además la ESO Rionegro SAS realiza sus procesos contractuales a través de la Plataforma SECOP II.</t>
  </si>
  <si>
    <t>Lider de Contratación</t>
  </si>
  <si>
    <t>Estructuración de estudios previos con los requisitos y exigencias legales.
Eficiencia del Comité de Contratacion.
Revisión de base de datos de proveedores  inscriptos que cumplan con requisitos establecidos</t>
  </si>
  <si>
    <t xml:space="preserve">Durante la vigencia 2024 año se realizó toda la contratación  a traves del SECOP ll buscando asegurar los prinicipios de publicidad y de libre concurrencia de los interesados, siguiendo los prinicipios de la ley 80 de 1993 y los parametros establecidos en el manual de contratación para la selección de contratistas. 
Adicionalmente cada uno los estudios previos fue revisado y aprobado por parte del comite de contratación de la empresa con el fin de asegurar la imparcialidad y procedibilidad de los procesos de acuerdo a los componentes tecnicos, juridicos y financieros. </t>
  </si>
  <si>
    <t xml:space="preserve"> La evidencia de estudios previos y contratos se encuentran en el NEXCLOUD y en el SECOP II plataforma transaccional.</t>
  </si>
  <si>
    <t>R3.</t>
  </si>
  <si>
    <t>La inadecuada escogencia de la modalidad de selección del contratista y/o celebración de contratos sin el lleno de los requisitos legales.</t>
  </si>
  <si>
    <t>Falta de competencia y habilidades en asuntos contractuales.</t>
  </si>
  <si>
    <t>Sanción disciplinaria, fiscal y penal, deterioro de la imagen institucional.
Además de demandas contra la Empresa por afectación a terceros.</t>
  </si>
  <si>
    <t>La ESO Rionegro SAS, cuenta con un Manual de Contratación actualizado conforme a la normativa vigente y un procedimiento ajustado a la misma,  además de la institucionalidad (Comité de Contratación). Se cuenta con personal capacitado y competente para el cumplimiento de las funciones de contratación.</t>
  </si>
  <si>
    <t>Estricto cumplimiento del Manual de Contratación.</t>
  </si>
  <si>
    <t xml:space="preserve">Cada uno de los contratos suscritos se  trasladaron inicialmente al Comité de contratación para su revisión y aprobación, para posterior análisis de la Secretaria general la cual establece de acuerdo al manual de contratación de la entidad la forma adecuada de suscribir el contrato conforme a las tipologias establecidas en el manual de contratación de la entidad. </t>
  </si>
  <si>
    <t>R4.</t>
  </si>
  <si>
    <t>Posibilidad de realizar indebida defensa en procesos judiciales para favorecimiento de terceros a cambio de dadivas</t>
  </si>
  <si>
    <t>Debilidad en la formación ética y profesional, falta de transparencia y moralidad.
Intereses personales, políticos y económicos</t>
  </si>
  <si>
    <t>Sanción disciplinaria y penal, deterioro de la imagen institucional.                              
Decision judicial no objetiva para la Empresa impactando su estabilidad financiera.</t>
  </si>
  <si>
    <t>Actuar con imparcialidad, asegurando y garantizando los derechos de los sujetos que participan en los procesos. Hacer uso de herramientas documentales (fichas técnicas) para el estudio de los casos como lo son tutelas, demandas y recursos</t>
  </si>
  <si>
    <t>Eficiencia del Comité de  Conciliacion y Defensa Judicial.</t>
  </si>
  <si>
    <t xml:space="preserve">Cada uno de los procesos judiciales de los cuales hace parte la entidad son llevados a análisis en el comité de conciliación y son puestos bajo tutela y revisión del servicio de defensa judicial externa que contrata la empresa, Sin embargo debido a la baja cantidad de cantidad de procesos judiciales en curso, hay bajas posibilidades de que se materialice el riesgo. </t>
  </si>
  <si>
    <t>Se cuenta con estudios  previso donde se identiifcan las necesidades desde lo técnico, se realiza las prioridades técnicas, se publican los procesos en el SECOP II.</t>
  </si>
  <si>
    <t>Gestión Financiera</t>
  </si>
  <si>
    <t>R5.</t>
  </si>
  <si>
    <t>Posibilidad de afectación económica  por asignacion indebida o sin autorización  de la reserva apropiación presupuestal.</t>
  </si>
  <si>
    <t>Actuación malintencionada y/o negligencia de los funcionarios, por falta de claridad sobre las disposiciones normativas o legales y de los procedimientos de la gestión administrativa y financiera.</t>
  </si>
  <si>
    <t>Sanciones fiscales y disciplinarias.</t>
  </si>
  <si>
    <t>El profesional universitario asignado por la Subgerencia Administrativa y Financiera realiza la revisión del sistema SAIMYR para que sea acorde con la solicitud de los líderes de área con relación a la reserva apropiación presupuestal.</t>
  </si>
  <si>
    <t>Subgerente Administrativa y Financiera - Profesional Presupuesto</t>
  </si>
  <si>
    <t>Se verifica la solicitud de los líderes de áreas con relación a la reserva de apropiación presupuestal acorde con el sistema</t>
  </si>
  <si>
    <t xml:space="preserve">Se tiene un estricto control para la solicitud y expedicion de las reservas presupuestales, ya que se cuenta con un formato de solicitud firmado por  el componente tecnico, y por el oprdenador del gasto, ademas se anexa el documento soporte. Las evidencias se pueden corroborar con la profesional de presupuesto en su archivo de solicitudes </t>
  </si>
  <si>
    <t>los soportes de pago se encuentran en físico y en el sistema SAIMYR</t>
  </si>
  <si>
    <t>se han venido realizando las  actividades que conllevan a mitigar 
el riesgo, además es un riesgo facill de identificar con  los contrloes que se realizan por pate de los funcionarios a cargo de 
los procesos. 
RIESGO CON MUY BAJA 
PROBABILIDAD</t>
  </si>
  <si>
    <t>R6.</t>
  </si>
  <si>
    <t xml:space="preserve">Malversación de recursos financieros transgrediendo la norma e inobservando lo aprobado por la Empresa. </t>
  </si>
  <si>
    <t xml:space="preserve">Debilidades en la aplicación de controles y desconocimiento de los procedimientos aplicables por parte de los funcionarios. </t>
  </si>
  <si>
    <t xml:space="preserve">Sanciones penales, fiscales y disciplinarias.
Deterioro de la imagen institucional.      </t>
  </si>
  <si>
    <t>El Área Administrativa y Financiera cuenta con personal capacitado y competente para el cumplimiento de las funciones de tesoreria y presupuesto. Además de los controles a través del boletin de tesorería generado por el aplicativo SAIMYR</t>
  </si>
  <si>
    <t xml:space="preserve">Subgerente Administrativa y Financiera - Profesionales Tesorería y Presupuesto </t>
  </si>
  <si>
    <t>Suspensión de pagos hasta la óptima conciliación de fondos y de bancos.</t>
  </si>
  <si>
    <t xml:space="preserve">No se realizan pagos, hasta no contar con la totalidad de documentos soportes para el mismo,ademas se concialia Bancos  Vs Tesoreria. Diariamente se revisan los saldos bancarios. </t>
  </si>
  <si>
    <t>se puede observar que en el   seguimiento y evidencias presentadas por cada uno de los funcionarios responsables de los procesos muestran la el cumplimiento de los controles ya que para poder realizar un pago se debe contar con todos los soportes, la oficina de control interno realizo auditoria al proceso financiero encontrando que este riesgo no s eha materializado.</t>
  </si>
  <si>
    <t>Gestión del Talento Humano</t>
  </si>
  <si>
    <t>R7.</t>
  </si>
  <si>
    <t>Inadecuado proceso de selección del personal de planta de la Empresa.</t>
  </si>
  <si>
    <t>Estudio y validación inadecuado del cumplimiento de los requisitos y perfiles según lo establecido en el Manual de Funciones y Competencias de la Empresa.</t>
  </si>
  <si>
    <t>Sanción disciplinaria, fiscal y penal, deterioro de la imagen institucional.
Además de demandas contra la Empresa por afectación a terceros.
Afectación en el desempeño y eficiencia en las actividades operativas y administrativas de la Empresa.</t>
  </si>
  <si>
    <t xml:space="preserve">El profesional de Talento Humano cuenta con las competencias y habilidades para el cumplimiento de sus funciones. </t>
  </si>
  <si>
    <t>El Profesional Universitario asignado a Talento Humano</t>
  </si>
  <si>
    <t>Cumplimiento al Manual de Funciones y Competencias de la Empresa.</t>
  </si>
  <si>
    <t xml:space="preserve">Cada que se nombra un colaborador en la entidad, la profesional de gestion humana, revisa las certificaciones laborales y el manual de funciones con el fin de emitir el certificado de cumplimiento de los requisitos para ser vinculado. La evidencias reposan en los expedientes de cada empleado en su respectiva hoja de vida. </t>
  </si>
  <si>
    <t>Reposan en las hojas de vida de cada funcionario.</t>
  </si>
  <si>
    <t>Este riesgo es controlado ya que la p´rofesional de Talento Humano verifica de acuerdo al manual de funciones que las personas que se nombran cumplan los requisitos. A la fecha este riesgo no se ha materizlizado</t>
  </si>
  <si>
    <t>Gestión de Servicios e Ingenieria - Gestión de Alumbrado Público</t>
  </si>
  <si>
    <t>R8.</t>
  </si>
  <si>
    <t>Recibir dadivas de los grupos de interes-grupo de valor, para priorizar  los requerimientos técnicos.</t>
  </si>
  <si>
    <t>Intereses personales, políticos y económicos</t>
  </si>
  <si>
    <t xml:space="preserve">
Sanción disciplinaria y penal, deterioro de la imagen institucional.         
Afectación a la Empresa en el cumplimiento de planeación y ejecución. </t>
  </si>
  <si>
    <t xml:space="preserve">Actuar con imparcialidad, legalidad, asegurando y garantizando los derechos de los sujetos participantes. Además la ESO Rionegro SAS debe realizar las actividades de supervisión a través de la Plataforma SECOP II, que sea fiel reflejo de la realidad. </t>
  </si>
  <si>
    <t>Subgerencia Técnica y Director de Alumbrado Público</t>
  </si>
  <si>
    <t>Correlación de las actividades planeadas con relación a las ejecutadas.</t>
  </si>
  <si>
    <t>Se realizan los procedimientos según los alcances descritos en los contratos, desde la Dirección de Alumbrado Público se ejecutan los contratos según los requerimientos manifestados, priorizando las necesidades técnicas. Se realiza la supervisión y control de los contratos, rindiendo la información respectiva en las plataformas.
Con respecto a las solicitudes recibidas por parte de la ciudadanía, se realizan las atenciones de acuerdo a los análisis técnicos y sus debidas priorizaciones.</t>
  </si>
  <si>
    <t>Compilación de archivos en los expedientes físicos, así como en las plataformas respectivas. 
Respuestas a los oficios donde se generan las solicitudes de la comunidad (PQRSDF)</t>
  </si>
  <si>
    <t>R9.</t>
  </si>
  <si>
    <t>Utilizar la bases de datos de los usuarios - clientes, para realizar convocatorias acorde a sus necesidades ya sea de tipo personal o que beneficien a un grupo en particular.</t>
  </si>
  <si>
    <t xml:space="preserve">
Sanción disciplinaria y penal.
Deterioro de la imagen institucional.
Afectación a la Empresa por el incumplimiento a la Ley de Protección de Datos</t>
  </si>
  <si>
    <t>Actuar con imparcialidad, legalidad, asegurando y garantizando el cumplimiento de la Ley de Protección de Datos Personales.</t>
  </si>
  <si>
    <t>Manejo adecuado de la base de datos. Controles efectivos a los funcionarios que manipulan la información.</t>
  </si>
  <si>
    <t>Desde la Dirección de Alumbrado Público, al inicio de los procesos contractuales, desde la etapa previa y el análisis del mercado, se acude a las bases de datos de la Empresa para validar que los oferentes esten inscritos como Proveedores, lo que permite la participación plural y acorde al Manual de Contratación de la Empresa.
Dichas bases de datos son administradas y controladas por personal limitado dentro de la Empresa, lo que permite hacer un control adecuado de su uso.</t>
  </si>
  <si>
    <t>En el desarrollo del Análisis del Mercado dentro de la elaboración de los Estudios Previos, se evaluan los precios ofertados de los productos y servicios según las especificaciones técnicas, los precios del mercado y demás variables asociadas a los procesos en curso. 
Las bases de datos se utilizan para los procesos de contratación con relación a los oferentes, sin embargo el proceso se lleva acorde a los lineamientos del manual de contratación.</t>
  </si>
  <si>
    <t xml:space="preserve">Se cuenta con las poliitcas de privacidad d ela información y tratamiento de datos. </t>
  </si>
  <si>
    <t>R10.</t>
  </si>
  <si>
    <t>Realizar cambios o modificaciones no autorizadas de las  especificaciones  tecnicas (bienes o servicios), con relacion a las  actividades y obligaciones contractuales pactadas.</t>
  </si>
  <si>
    <t xml:space="preserve">
Sanción disciplinaria, fiscal y penal.
Deterioro de la imagen institucional.
Afectación a la Empresa con relación a la perdida de recursos financieros y bienes.</t>
  </si>
  <si>
    <t>Desarrollo del objeto contractual conforme al alcance, especificaciones técnicas y actividades de control y seguimiento en sitio.</t>
  </si>
  <si>
    <t>Seguimiento a las actividades conforme a las especificaciones técnicas contratadas.</t>
  </si>
  <si>
    <t>Se destaca el rol del supervisor y el apoyo a la supervisión de los contratos para el eficaz seguimiento en la ejecución de los contratos, conservando una comunicación constante con los contratistas para el adecuado desarrollo de los objetos contractuales, sus alcances y especificaciones.</t>
  </si>
  <si>
    <t xml:space="preserve">Durante la ejecución de los contratos se realizan informes de supervisión, que reposan en el expediente contratactual así como en las plataformas respectivas, evidenciando el seguimiento a las obligaciones tanto del contratsita así como del contratante. </t>
  </si>
  <si>
    <t>No se autorizan cambios o modificaciones a menos que el supervisor informe y  este contmeplado en el contrato</t>
  </si>
  <si>
    <t>Matriz Mapa Riesgos Fiscales</t>
  </si>
  <si>
    <t>Código: F-DPM-1210-238,37-013</t>
  </si>
  <si>
    <t>Versión: 3.0</t>
  </si>
  <si>
    <t>Fecha de aprobación: Octubre 19-2021</t>
  </si>
  <si>
    <t xml:space="preserve">Página: 1 de 1 </t>
  </si>
  <si>
    <t>Identificación del riesgo</t>
  </si>
  <si>
    <t>Análisis del riesgo inherente</t>
  </si>
  <si>
    <t>Evaluación del riesgo - Valoración de los controles</t>
  </si>
  <si>
    <t>Evaluación del riesgo - Nivel del riesgo residual</t>
  </si>
  <si>
    <t>Plan de Acción</t>
  </si>
  <si>
    <t xml:space="preserve">Referencia </t>
  </si>
  <si>
    <t>Impacto</t>
  </si>
  <si>
    <t>Causa Inmediata</t>
  </si>
  <si>
    <t>Causa Raíz</t>
  </si>
  <si>
    <t>Descripción del Riesgo</t>
  </si>
  <si>
    <t>Frecuencia con la cual se realiza la actividad</t>
  </si>
  <si>
    <t>Probabilidad Inherente</t>
  </si>
  <si>
    <t>%</t>
  </si>
  <si>
    <t>Criterios de impacto</t>
  </si>
  <si>
    <t>Observación de criterio</t>
  </si>
  <si>
    <t>Impacto 
Inherente</t>
  </si>
  <si>
    <t>Zona de Riesgo Inherente</t>
  </si>
  <si>
    <t>No. Control</t>
  </si>
  <si>
    <t>Descripción del Control</t>
  </si>
  <si>
    <t>Afectación</t>
  </si>
  <si>
    <t>Atributos</t>
  </si>
  <si>
    <t>Probabilidad Residual</t>
  </si>
  <si>
    <t>Probabilidad Residual Final</t>
  </si>
  <si>
    <t>Impacto Residual Final</t>
  </si>
  <si>
    <t>Zona de Riesgo Final</t>
  </si>
  <si>
    <t>Tratamiento</t>
  </si>
  <si>
    <t>Responsable</t>
  </si>
  <si>
    <t>Fecha de inicio</t>
  </si>
  <si>
    <t>Fecha Seguimiento</t>
  </si>
  <si>
    <t>Seguimiento</t>
  </si>
  <si>
    <t>seguimiento de control interno</t>
  </si>
  <si>
    <t>Tipo</t>
  </si>
  <si>
    <t>Implementación</t>
  </si>
  <si>
    <t>Calificación</t>
  </si>
  <si>
    <t>Documentación</t>
  </si>
  <si>
    <t>Frecuencia</t>
  </si>
  <si>
    <t>Económico</t>
  </si>
  <si>
    <t>Pérdida, hurto de bienes muebles faltantes pertenecientes a la Entidad</t>
  </si>
  <si>
    <t>No realizar el inventario y/o procedimiento de inventarios para la actualización de los bienes muebles.</t>
  </si>
  <si>
    <t>Posibilidad de pérdida o hurto de bienes muebles faltantes pertenecientes a la Entidad a causa de no realizar el inventario y/o procedimiento de inventarios para la actualización de los bienes muebles.</t>
  </si>
  <si>
    <t>Daños Activos Fisicos</t>
  </si>
  <si>
    <t xml:space="preserve">     Entre 100 y 500 SMLMV </t>
  </si>
  <si>
    <t>Realizar y verificar permantentemente el inventario de bienes muebles asignados a cada empleado de acuerdo con el formato establecido en la Entidad.</t>
  </si>
  <si>
    <t>Preventivo</t>
  </si>
  <si>
    <t>Manual</t>
  </si>
  <si>
    <t>Documentado</t>
  </si>
  <si>
    <t>Continua</t>
  </si>
  <si>
    <t>Con Registro</t>
  </si>
  <si>
    <t>Reducir (mitigar)</t>
  </si>
  <si>
    <t>El inventario general de la Entidadesta consolidado, en enero de 2025 se realizará el inventario individualizado</t>
  </si>
  <si>
    <t>La  Oficina de Control Interno reralizó auditoria en la vigencia 2024 y encontro que los inventarios individualizados aún no estan debidamente con control y firmados por los funcionarios</t>
  </si>
  <si>
    <t>Pago de sanciones o intereses moratorios.</t>
  </si>
  <si>
    <t>Trámite para el pago extemporáneo en impuestos, estampillas o pagos de acuerdo con los lineamientos y términos de ley a otras Entidades.</t>
  </si>
  <si>
    <t>Posibilidad de afectación de los recursos públicos por pagos de sanciones o intereses moratorios, a causa del trámite para el pago extemporáneo en impuestos, estampillas o pagos de acuerdo con los lineamientos y términos de ley a otras Entidades.</t>
  </si>
  <si>
    <t>Ejecucion y Administracion de procesos</t>
  </si>
  <si>
    <t xml:space="preserve">     El riesgo afecta la imagen de de la entidad con efecto publicitario sostenido a nivel de sector administrativo, nivel departamental o municipal</t>
  </si>
  <si>
    <t>El profesional encargado de dar trámite oportuno a los requerimientos o pagos, deberá revisar permanentemente los calendarios y fechas de pagos a Entidades externas de acuerdo a lo establecido con la norma.</t>
  </si>
  <si>
    <t>.</t>
  </si>
  <si>
    <t>No se materializó el riesgo puesto que no se puede ordenar pagos de sanciones, intereses o moras. Además la profesional contable liquida los impuestos correspondientes de acuerdo a los calendarios tributarios de los municiíos con los que se tienen contratos.</t>
  </si>
  <si>
    <t xml:space="preserve">A la fecha por parte de la Entidadno se ha pagado con recursos públicos ninguna sanción, mora </t>
  </si>
  <si>
    <t>Mayor valor pagado por concepto de impuestos.</t>
  </si>
  <si>
    <t>Deficiencia en la elaboración y trámite del pago por concepto de impuestos.</t>
  </si>
  <si>
    <t>Posibilidad de afectación de los recursos públicos por un mayor valor pagado por concepto de impuestos a causa de una deficiencia en la elaboración y trámite del pago por concepto de impuestos.</t>
  </si>
  <si>
    <t>El profesional encargado del pago deberá revisar la liquidación de los impuestos de acuerdo con la norma y el Revisor fiscal deberá dar el aval para el respectivo pago.</t>
  </si>
  <si>
    <t>El profesional encargado del pago revisa la liquidación de los impuestos de acuerdo con la norma y el Revisor fiscal firma la liquidación para proceder con el respectivo pago.</t>
  </si>
  <si>
    <t>Incertidumbre en valores registrados en contabilidad.</t>
  </si>
  <si>
    <t>Deficiencias en el registro de la información contable por parte del funcionario responsable del proceso.</t>
  </si>
  <si>
    <t>Posibilidad de afectación de los recursos públicos por incertidumbre en valores registrados en contabilidad a causa de deficiencias en el registro de la información contable por parte del funcionario responsable del proceso.</t>
  </si>
  <si>
    <t>Tanto el contador como el revisor fiscal deber realizar revisiones permanentes a los reportes contables de acuerdo a los lineamientos de la contaduría general de la Nación y al manual de políticas contables aprobado por la Entidad.</t>
  </si>
  <si>
    <t xml:space="preserve">Durante la vigencia 2024, Se ha trabajado en la depuración de los estados financieros, se realiza verificacion constantemente por la Gerencia y la Revisoría Fiscal. </t>
  </si>
  <si>
    <t>Durante la vigencia 2024, Se ha trabajado en la depuración de los estados financieros, se realiza verificacion constantemente por la Gerencia y la Revisoría Fiscal. Se cuenta con el comité de sostenibilidad contable y cuando existen necesidad de ajustes se realizan los ajustes en la contabilidad</t>
  </si>
  <si>
    <t>Falencias en la defensa judicial que dan lugar a fallos condenatorios en contra de la Entidad.</t>
  </si>
  <si>
    <t>Deficiencia o falencias en el trámite oportuno de las demandas jurídicas en contra de la Entidad.</t>
  </si>
  <si>
    <t>Posibilidad de afectación de los recursos públicos por falencias en la defensa judicial que dan lugar a fallos condenatorios en contra de la Entidad, a causa de la deficiencia en el trámite oportuno de las demandas jurídicas en contra de la Entidad.</t>
  </si>
  <si>
    <t>El comité de conciliación y defensa jurídica deberá realizar control y seguimiento permanente al inventario de los procesos judiciales de la Entidad.</t>
  </si>
  <si>
    <t xml:space="preserve">Durante la vigencia 2024 el comité de defensa juridica y conciliación realizó revisión y analisis de los procesos en curso de la entidad, sin embargo debido a la baja cantidad de procesos judiciales la posibilidad de configuración del riesgo es bajo, pero continua asegurando los controles. </t>
  </si>
  <si>
    <t>Durante la vigencia 2024 el comité de defensa juridica y conciliación realizó revisión y analisis de los procesos en curso de la entidad, sin embargo debido a la baja cantidad de procesos judiciales la posibilidad de configuración del riesgo es bajo, pero continua asegurando los controles</t>
  </si>
  <si>
    <t>Pérdida de competencia para liquidar por vencimiento del plazo legal, con saldos a favor de la Entidad.</t>
  </si>
  <si>
    <t>Deficiencia por parte del supervisor para liquidar el contrato dentro de los plazos establecidos por la ley.</t>
  </si>
  <si>
    <t>Posibilidad de afectación de los recursos públicos por pérdida de competencia para liquidar por vencimiento del plazo legal, con saldos a favor de la Entidad, a causa de deficiencias por parte del supervisor para liquidar el contrato dentro de los plazos establecidos por la ley.</t>
  </si>
  <si>
    <t>Seguimiento y control a los términos de ley para liquidar los contratos.</t>
  </si>
  <si>
    <t>Durante la vigencia 2024 el riesgo no se ha materializado, en tanto que la entidad no ha perdido saldos a favor debido a la no liquidación de los contratos, sin embargo a la fecha se cuenta con planes dentro de la entidad para buscar que las liquidaciones de la entidad se realicen en los terminos legales.  </t>
  </si>
  <si>
    <t>La oficina de control interno realizo auditoria al proceso contractual revisando las liquidaciones para lo cual se genero plan de mejoramiento.</t>
  </si>
  <si>
    <t>Incumplimiento en las obligaciones del contrato.</t>
  </si>
  <si>
    <t>Deficiencia en la elaboración de las especificaciones técnicas por falta de personal idóneo.</t>
  </si>
  <si>
    <t>Posibilidad de afectación de los recursos públicos por incumplimiento en las obligaciones del contrato, a causa de deficiencia en la elaboración de las especificaciones técnicas por falta de personal idóneo.</t>
  </si>
  <si>
    <t xml:space="preserve">     El riesgo afecta la imagen de la entidad con efecto publicitario sostenido a nivel de sector administrativo, nivel departamental o municipal</t>
  </si>
  <si>
    <t>Contratación de personal idóneo.</t>
  </si>
  <si>
    <t xml:space="preserve">Durante la vigencia 2024 los contratos fueron realizados a satisfacción buscando de acuerdo a la debida y pertinente asignación de la supervisión del contrato el cumplimiento del objeto pactado. </t>
  </si>
  <si>
    <t>Se cuenta con los estudios previso donde se manifiestan las especificaciones técnicas de acuerdo a las necesiadades del área</t>
  </si>
  <si>
    <t>Inadecuada gestión de cartera.</t>
  </si>
  <si>
    <t>Deficiencia en el trámite y cobro de acuerdo al manual de cartera de la Entidad.</t>
  </si>
  <si>
    <t>Posibilidad de afectación de los recursos públicos por inadecuada gestión de cartera, a causa de deficiencia en el trámite y cobro de acuerdo al manual de cartera de la Entidad.</t>
  </si>
  <si>
    <t>Seguimiento permanente a la cartera de la Entidad.</t>
  </si>
  <si>
    <t>Permanentemente se analizan las cuentas por pagar y las cuentas por cobrar, y de la misma forma se gestiona el pago con las personas naturales y jurídicas compententes.</t>
  </si>
  <si>
    <t>La oficina de control interno realizo auditoria a la gestión fiinanciera de la Entidad y en ella dejo recomendaciones sobre el cumplimiento del manual de cartera.</t>
  </si>
  <si>
    <t>Cruce de saldos y conciliaciones con las Entidades deudoras.</t>
  </si>
  <si>
    <t>Desde la supervisión, Contabilidad, Tesorería, Subgerencia Financiera y Gerencia se concilian frecuentemente los saldos pendientes por cobrar.</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</si>
  <si>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</si>
  <si>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</si>
  <si>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Bajo</t>
  </si>
  <si>
    <t>Evitar</t>
  </si>
  <si>
    <t>Moderado</t>
  </si>
  <si>
    <t>Reducir</t>
  </si>
  <si>
    <t>Alto</t>
  </si>
  <si>
    <t>Compartir</t>
  </si>
  <si>
    <t>Extremo</t>
  </si>
  <si>
    <t>Asumir</t>
  </si>
  <si>
    <t>Tabla ilustrativa Probabilidad</t>
  </si>
  <si>
    <t xml:space="preserve">NIVEL  </t>
  </si>
  <si>
    <t>DESCRIPTOR</t>
  </si>
  <si>
    <t>DESCRIPCIÓN</t>
  </si>
  <si>
    <t>FRECUENCIA</t>
  </si>
  <si>
    <t>Casi seguro</t>
  </si>
  <si>
    <t>Se espera que el evento ocurra en la mayoría de las circunstancias</t>
  </si>
  <si>
    <t>Más de 1 vez al año</t>
  </si>
  <si>
    <t>Probable</t>
  </si>
  <si>
    <t>Es viable que el evento ocurra en la mayoría de las circunstancias</t>
  </si>
  <si>
    <t>Al menos 1 vez en el último año</t>
  </si>
  <si>
    <t>Posible</t>
  </si>
  <si>
    <t>El evento podrá ocurrir en algún momento</t>
  </si>
  <si>
    <t>Al menos 1 vez en los últimos 2 años</t>
  </si>
  <si>
    <t>Improbable</t>
  </si>
  <si>
    <t>El evento puede ocurrir en algún momento</t>
  </si>
  <si>
    <t>Al menos 1 vez en los últimos 5 años</t>
  </si>
  <si>
    <t>Rara vez</t>
  </si>
  <si>
    <t>El evento puede ocurrir solo en circunstancias excepcionales (poco comunes o anormales).</t>
  </si>
  <si>
    <t>No se ha presentado en los últimos 5 años</t>
  </si>
  <si>
    <t>Tomado de: Guía de Riesgos V3-2014, Función Pública</t>
  </si>
  <si>
    <t>Tabla Ilustrativa de impacto</t>
  </si>
  <si>
    <r>
      <t xml:space="preserve">Formato para determinar el </t>
    </r>
    <r>
      <rPr>
        <b/>
        <sz val="11"/>
        <color rgb="FFFF0000"/>
        <rFont val="Calibri"/>
        <family val="2"/>
        <scheme val="minor"/>
      </rPr>
      <t>impacto</t>
    </r>
  </si>
  <si>
    <t xml:space="preserve">Riesgo:  </t>
  </si>
  <si>
    <t>N°</t>
  </si>
  <si>
    <t xml:space="preserve">Pregunta                                                                                                                                                 </t>
  </si>
  <si>
    <t>Respuesta</t>
  </si>
  <si>
    <t>Si el riesgo se materializa podría….</t>
  </si>
  <si>
    <t>Si</t>
  </si>
  <si>
    <t>No</t>
  </si>
  <si>
    <t>¿Afectar al grupo de funcionarios del proceso?</t>
  </si>
  <si>
    <t>¿Afectar el cumplimiento de metas y objetivos de la dependencia?</t>
  </si>
  <si>
    <t>¿Afectar el cumplimiento de la misión de la entidad?</t>
  </si>
  <si>
    <t>¿Afectar el cumplimiento de la misión del sector al que pertenece la entidad?</t>
  </si>
  <si>
    <t>¿Generar pérdida de confianza de la entidad, afectando su imagen?</t>
  </si>
  <si>
    <t>¿Generar pérdida de recursos económicos?</t>
  </si>
  <si>
    <t>¿Afectar la generación de los productos o la prestación del servicio?</t>
  </si>
  <si>
    <t>¿Dar lugar a detrimento de calidad de vida de la comunidad por pérdida del bien,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</si>
  <si>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</si>
  <si>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</si>
  <si>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</si>
  <si>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</si>
  <si>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</si>
  <si>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</si>
  <si>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</si>
  <si>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</si>
  <si>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</si>
  <si>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</si>
  <si>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Total preguntas afirmativas:</t>
  </si>
  <si>
    <t xml:space="preserve"> Total preguntas negativas:</t>
  </si>
  <si>
    <r>
      <t xml:space="preserve">De una a tres respuestas positivas el impacto se considera </t>
    </r>
    <r>
      <rPr>
        <b/>
        <sz val="11"/>
        <color theme="1"/>
        <rFont val="Calibri"/>
        <family val="2"/>
        <scheme val="minor"/>
      </rPr>
      <t>Insignificante</t>
    </r>
    <r>
      <rPr>
        <sz val="11"/>
        <color theme="1"/>
        <rFont val="Calibri"/>
        <family val="2"/>
        <scheme val="minor"/>
      </rPr>
      <t xml:space="preserve">
De cuatro a seis respuestas positivas el impacto es considerado </t>
    </r>
    <r>
      <rPr>
        <b/>
        <sz val="11"/>
        <color theme="1"/>
        <rFont val="Calibri"/>
        <family val="2"/>
        <scheme val="minor"/>
      </rPr>
      <t>Menor</t>
    </r>
    <r>
      <rPr>
        <sz val="11"/>
        <color theme="1"/>
        <rFont val="Calibri"/>
        <family val="2"/>
        <scheme val="minor"/>
      </rPr>
      <t xml:space="preserve">
De siete a diez respuestas positivas el impacto es</t>
    </r>
    <r>
      <rPr>
        <b/>
        <sz val="11"/>
        <color theme="1"/>
        <rFont val="Calibri"/>
        <family val="2"/>
        <scheme val="minor"/>
      </rPr>
      <t xml:space="preserve"> Moderado</t>
    </r>
    <r>
      <rPr>
        <sz val="11"/>
        <color theme="1"/>
        <rFont val="Calibri"/>
        <family val="2"/>
        <scheme val="minor"/>
      </rPr>
      <t xml:space="preserve">
De once a catorce respuestas positivas el impacto es </t>
    </r>
    <r>
      <rPr>
        <b/>
        <sz val="11"/>
        <color theme="1"/>
        <rFont val="Calibri"/>
        <family val="2"/>
        <scheme val="minor"/>
      </rPr>
      <t>Mayor</t>
    </r>
    <r>
      <rPr>
        <sz val="11"/>
        <color theme="1"/>
        <rFont val="Calibri"/>
        <family val="2"/>
        <scheme val="minor"/>
      </rPr>
      <t xml:space="preserve">
De quince a dieciocho respuestas positivas el impacto se considera</t>
    </r>
    <r>
      <rPr>
        <b/>
        <sz val="11"/>
        <color theme="1"/>
        <rFont val="Calibri"/>
        <family val="2"/>
        <scheme val="minor"/>
      </rPr>
      <t xml:space="preserve"> Catastrófico</t>
    </r>
  </si>
  <si>
    <r>
      <t>Clasificación del riesgo</t>
    </r>
    <r>
      <rPr>
        <sz val="11"/>
        <color rgb="FF000000"/>
        <rFont val="Calibri"/>
        <family val="2"/>
        <scheme val="minor"/>
      </rPr>
      <t xml:space="preserve">:  </t>
    </r>
  </si>
  <si>
    <t>Tomado de la guía para la gestión del riesgo de corrupción - 2015</t>
  </si>
  <si>
    <t>Nivel o zonas de riesgo inicial</t>
  </si>
  <si>
    <t>Tomado de: Política de riesgos V6-2016, Función Pública</t>
  </si>
  <si>
    <t>Criterios para el Análisis y evaluación de los controles existentes para determinar el riesgo residual</t>
  </si>
  <si>
    <t>Descripción del control</t>
  </si>
  <si>
    <t>Criterios para la evaluación</t>
  </si>
  <si>
    <t>Evaluación</t>
  </si>
  <si>
    <t>Observaciones</t>
  </si>
  <si>
    <t>X</t>
  </si>
  <si>
    <t>Describa el control determinado para el riesgo identificado</t>
  </si>
  <si>
    <t>¿El control previene la materialización del riesgo (afecta la probabilidad)?                                               ¿El control permite enfrentar la situación en caso de materialización (afecta el impacto)?</t>
  </si>
  <si>
    <t>N/A</t>
  </si>
  <si>
    <t>Este criterio no puntúa, es relevante determinar si el control es preventivo (probabilidad), o si es correctivo, que permite enfrentar el evento una vez materializado (impacto), con el fin de establecer el desplazamiento en la matriz de evaluación del  riesgos.</t>
  </si>
  <si>
    <t>¿Existen manuales, instructivos o procedimientos para el manejo del control?</t>
  </si>
  <si>
    <t>¿Está(n) definido(s) el(los) responsable(s) de la ejecución del control y seguimiento?</t>
  </si>
  <si>
    <r>
      <t xml:space="preserve">¿El control es automático? </t>
    </r>
    <r>
      <rPr>
        <sz val="9"/>
        <color rgb="FF000000"/>
        <rFont val="Calibri"/>
        <family val="2"/>
        <scheme val="minor"/>
      </rPr>
      <t>(sistemas o software que permitan incluir contraseñas de acceso, o con controles de seguimiento a aprobaciones o ejecuciones que se realizan a través de este, generación de reportes o indicadores, sistemas de seguridad con scanner, sistemas de grabación entre otros.)</t>
    </r>
  </si>
  <si>
    <r>
      <t xml:space="preserve">¿El control es manual?                                 </t>
    </r>
    <r>
      <rPr>
        <sz val="9"/>
        <color rgb="FF000000"/>
        <rFont val="Calibri"/>
        <family val="2"/>
        <scheme val="minor"/>
      </rPr>
      <t>(Políticas de operación aplicables,  autorizaciones a través de firmas o confirmaciones vía correo electrónico, archivos físicos, consecutivos, listas de chequeo, controles de seguridad con personal especializado, entre otros.)</t>
    </r>
  </si>
  <si>
    <t>¿La frecuencia de ejecución del control y seguimiento es adecuada?</t>
  </si>
  <si>
    <t>¿Se cuenta con evidencias de la ejecución y seguimiento del control?</t>
  </si>
  <si>
    <t>¿En el tiempo que lleva la herramienta ha demostrado ser efectiva?</t>
  </si>
  <si>
    <t>TOTAL</t>
  </si>
  <si>
    <t>Rangos de calificación de los controles</t>
  </si>
  <si>
    <r>
      <t xml:space="preserve">Dependiendo si el control afecta la Probabilidad o el Impacto se debe desplazar en la matriz de evaluación del riesgo asi:                                             </t>
    </r>
    <r>
      <rPr>
        <b/>
        <sz val="11"/>
        <color rgb="FF000000"/>
        <rFont val="Calibri"/>
        <family val="2"/>
        <scheme val="minor"/>
      </rPr>
      <t>EN PROBABILIDAD AVANZA HACIA ABAJO                       EN IMPACTO AVANZA HACIA LA IZQUIERDA</t>
    </r>
  </si>
  <si>
    <t>Cuadrantes a disminuir</t>
  </si>
  <si>
    <t>Entre 0-50</t>
  </si>
  <si>
    <t>Entre 51-75</t>
  </si>
  <si>
    <t>entre 76-100</t>
  </si>
  <si>
    <t>}</t>
  </si>
  <si>
    <t>OPCIONES DE MANEJO DEL RIESGO</t>
  </si>
  <si>
    <t>PROBABILIDAD</t>
  </si>
  <si>
    <t>CASI SEGURO (5)</t>
  </si>
  <si>
    <t>ZONA DE RIESGO ALTA EVITAR EL RIESGO Y SE TOMAN ACCIONES PREVENTIVAS</t>
  </si>
  <si>
    <t>ZONA DE RIESGO EXTREMA EVITAR EL RIESGO , TRANSFERIR EL RIESGO Y SE TOMAN ACCIONES PREVENTIVAS Y CORRECTIVAS</t>
  </si>
  <si>
    <t>PROBABLE (4)</t>
  </si>
  <si>
    <t>ZONA DE RIESGO MODERADO- REDUCIR EL RIESGO</t>
  </si>
  <si>
    <t>POSIBLE (3)</t>
  </si>
  <si>
    <t>ZONA DE RIESGO BAJA  ASUMIR EL RIESGO</t>
  </si>
  <si>
    <t>IMPROBABLE (2)</t>
  </si>
  <si>
    <t>RARA VEZ (1)</t>
  </si>
  <si>
    <t>INSIGNIFICANTE (1)</t>
  </si>
  <si>
    <t>MENOR (2)</t>
  </si>
  <si>
    <t>MODERADO (3)</t>
  </si>
  <si>
    <t>MAYOR (4)</t>
  </si>
  <si>
    <t>CATASTROFICO (5)</t>
  </si>
  <si>
    <t>IMPACTO</t>
  </si>
  <si>
    <t>CRITERIOS  ERCA (Evitar, Reducir, Compartir y Asumir).</t>
  </si>
  <si>
    <t xml:space="preserve">Cuando se mide la probabilidad e impacto de un riesgo residual de Proceso o Proyecto éste queda catalogado en nivel BAJO, se ASUMIRÁ el riesgo y se administra por medio de las actividades propias del proyecto o proceso asociado y su control y registro de avance se realiza en el reporte mensual de su desempeño </t>
  </si>
  <si>
    <t xml:space="preserve">Cuando el nivel del riesgo queda en MODERADO, Se establecen acciones de Control Preventivas que permitan REDUCIR la probabilidad de ocurrencia del riesgo, se administra mediante seguimiento BIMESTRAL y se registran sus avances en el Modelo de Riesgos- SGI </t>
  </si>
  <si>
    <t xml:space="preserve">Cuando el nivel del riesgo residual queda ubicado en la zona de riesgo ALTA, se debe incluir el riesgo tanto en el Mapa de riesgo del Proceso como en el Mapa de Riesgo Institucional y se establecen acciones de Control Preventivas que permitan EVITAR la materialización del riesgo. La Administración de estos riesgos será con periodicidad sugerida al menos MENSUAL y su adecuado control se registra en el Modelo de Riesgos - SGI </t>
  </si>
  <si>
    <t xml:space="preserve">Si el Nivel del riesgo residual se ubica en la zona de riesgo EXTREMA, se incluye el riesgo en el Mapa de riesgo del Proceso y en el Mapa de Riesgo Institucional, se TRANSFIERE Y se establecen acciones de Control Preventivas y correctivas que permitan EVITAR la materialización del riesgo. La Administración de estos riesgos será con periodicidad mínima MENSUAL y su adecuado control se registra en el Modelo de Riesgos - SGI. </t>
  </si>
  <si>
    <t xml:space="preserve">Adicionalmente se debe documentar al interior del proceso planes de contingencia para tratar el riesgo materializado, con criterios de oportunidad, evitando el menor daño en la prestación del servicio; estos planes estarán documentados en Modulo de Riesgos – SGI de cada proceso. 
TODOS los riesgos tipificados como “Corrupción” hacen parte del Mapa de riesgo Institucional y aunque queden en la zona de riesgo BAJA se establecen acciones preventivas con periodicidad mensual para evitar a toda costa su materialización por parte de los procesos a cargo de los mismos. 
</t>
  </si>
  <si>
    <t xml:space="preserve">TODOS los riesgos tipificados como “Corrupción” hacen parte del Mapa de riesgo Institucional y aunque queden en la zona de riesgo BAJA se establecen acciones preventivas con periodicidad mensual para evitar a toda costa su materialización por parte de los procesos a cargo de los mismos.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</si>
</sst>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yyyy\-mm\-dd"/>
    <numFmt numFmtId="166" formatCode="0.0%"/>
  </numFmts>
  <fonts count="42" x14ac:knownFonts="1">
    <font>
      <sz val="11"/>
      <color theme="1"/>
      <name val="Calibri"/>
      <family val="2"/>
      <scheme val="minor"/>
    </font>
    <font>
      <sz val="11"/>
      <name val="Calibri"/>
      <family val="2"/>
      <scheme val="minor"/>
    </font>
    <font>
      <b/>
      <sz val="11"/>
      <color theme="1"/>
      <name val="Calibri"/>
      <family val="2"/>
      <scheme val="minor"/>
    </font>
    <font>
      <sz val="11"/>
      <color theme="0"/>
      <name val="Calibri"/>
      <family val="2"/>
      <scheme val="minor"/>
    </font>
    <font>
      <b/>
      <sz val="11"/>
      <name val="Calibri"/>
      <family val="2"/>
      <scheme val="minor"/>
    </font>
    <font>
      <b/>
      <sz val="11"/>
      <color rgb="FF000000"/>
      <name val="Calibri"/>
      <family val="2"/>
      <scheme val="minor"/>
    </font>
    <font>
      <sz val="11"/>
      <color rgb="FF000000"/>
      <name val="Calibri"/>
      <family val="2"/>
      <scheme val="minor"/>
    </font>
    <font>
      <b/>
      <sz val="11"/>
      <color rgb="FFFF0000"/>
      <name val="Calibri"/>
      <family val="2"/>
      <scheme val="minor"/>
    </font>
    <font>
      <sz val="12"/>
      <color theme="1"/>
      <name val="Arial"/>
      <family val="2"/>
    </font>
    <font>
      <sz val="9"/>
      <color indexed="81"/>
      <name val="Tahoma"/>
      <family val="2"/>
    </font>
    <font>
      <b/>
      <sz val="9"/>
      <color indexed="81"/>
      <name val="Tahoma"/>
      <family val="2"/>
    </font>
    <font>
      <b/>
      <sz val="14"/>
      <color theme="1"/>
      <name val="Arial"/>
      <family val="2"/>
    </font>
    <font>
      <sz val="9"/>
      <color rgb="FF000000"/>
      <name val="Calibri"/>
      <family val="2"/>
      <scheme val="minor"/>
    </font>
    <font>
      <b/>
      <sz val="12"/>
      <color rgb="FFFF0000"/>
      <name val="Calibri"/>
      <family val="2"/>
      <scheme val="minor"/>
    </font>
    <font>
      <sz val="9"/>
      <color theme="1"/>
      <name val="Calibri"/>
      <family val="2"/>
      <scheme val="minor"/>
    </font>
    <font>
      <b/>
      <sz val="11"/>
      <color theme="1"/>
      <name val="Arial"/>
      <family val="2"/>
    </font>
    <font>
      <b/>
      <sz val="12"/>
      <color theme="1"/>
      <name val="Arial"/>
      <family val="2"/>
    </font>
    <font>
      <sz val="11"/>
      <color theme="1"/>
      <name val="Arial"/>
      <family val="2"/>
    </font>
    <font>
      <sz val="11"/>
      <color theme="1"/>
      <name val="Arial"/>
      <family val="2"/>
    </font>
    <font>
      <sz val="8"/>
      <name val="Calibri"/>
      <family val="2"/>
      <scheme val="minor"/>
    </font>
    <font>
      <sz val="11"/>
      <color theme="1"/>
      <name val="Arial Narrow"/>
      <family val="2"/>
    </font>
    <font>
      <sz val="28"/>
      <color theme="1"/>
      <name val="Arial Narrow"/>
      <family val="2"/>
    </font>
    <font>
      <b/>
      <sz val="18"/>
      <color theme="1"/>
      <name val="Arial Narrow"/>
      <family val="2"/>
    </font>
    <font>
      <b/>
      <sz val="10"/>
      <name val="Arial Narrow"/>
      <family val="2"/>
    </font>
    <font>
      <b/>
      <sz val="11"/>
      <name val="Arial Narrow"/>
      <family val="2"/>
    </font>
    <font>
      <sz val="11"/>
      <name val="Arial Narrow"/>
      <family val="2"/>
    </font>
    <font>
      <b/>
      <sz val="11"/>
      <color theme="1"/>
      <name val="Arial Narrow"/>
      <family val="2"/>
    </font>
    <font>
      <sz val="14"/>
      <color theme="1"/>
      <name val="Arial Narrow"/>
      <family val="2"/>
    </font>
    <font>
      <sz val="16"/>
      <color theme="1"/>
      <name val="Arial Narrow"/>
      <family val="2"/>
    </font>
    <font>
      <sz val="16"/>
      <color rgb="FF000000"/>
      <name val="Arial Narrow"/>
      <family val="2"/>
    </font>
    <font>
      <sz val="11"/>
      <color theme="1"/>
      <name val="Calibri"/>
      <family val="2"/>
      <scheme val="minor"/>
    </font>
    <font>
      <b/>
      <sz val="28"/>
      <color theme="1"/>
      <name val="Arial Narrow"/>
      <family val="2"/>
    </font>
    <font>
      <b/>
      <sz val="14"/>
      <color theme="1"/>
      <name val="Arial Narrow"/>
      <family val="2"/>
    </font>
    <font>
      <sz val="12"/>
      <color theme="1"/>
      <name val="Arial Narrow"/>
      <family val="2"/>
    </font>
    <font>
      <sz val="12"/>
      <name val="Arial Narrow"/>
      <family val="2"/>
    </font>
    <font>
      <b/>
      <sz val="12"/>
      <color theme="1"/>
      <name val="Arial Narrow"/>
      <family val="2"/>
    </font>
    <font>
      <sz val="10"/>
      <color theme="1"/>
      <name val="Arial Narrow"/>
      <family val="2"/>
    </font>
    <font>
      <b/>
      <sz val="11"/>
      <color theme="9" tint="-0.249977111117893"/>
      <name val="Arial Narrow"/>
      <family val="2"/>
    </font>
    <font>
      <sz val="16"/>
      <color rgb="FF000000"/>
      <name val="Arial Narrow"/>
    </font>
    <font>
      <sz val="16"/>
      <color theme="1"/>
      <name val="Arial Narrow"/>
    </font>
    <font>
      <sz val="10"/>
      <color theme="1"/>
      <name val="Arial Narrow"/>
    </font>
    <font>
      <sz val="10"/>
      <color rgb="FF000000"/>
      <name val="Arial Narrow"/>
      <charset val="1"/>
    </font>
  </fonts>
  <fills count="18">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rgb="FFBDCBD5"/>
        <bgColor indexed="64"/>
      </patternFill>
    </fill>
    <fill>
      <patternFill patternType="solid">
        <fgColor theme="5" tint="0.79998168889431442"/>
        <bgColor indexed="64"/>
      </patternFill>
    </fill>
    <fill>
      <patternFill patternType="solid">
        <fgColor rgb="FFFFFF00"/>
        <bgColor indexed="64"/>
      </patternFill>
    </fill>
    <fill>
      <patternFill patternType="solid">
        <fgColor rgb="FFFFC000"/>
        <bgColor indexed="64"/>
      </patternFill>
    </fill>
    <fill>
      <patternFill patternType="solid">
        <fgColor rgb="FF00B0F0"/>
        <bgColor indexed="64"/>
      </patternFill>
    </fill>
    <fill>
      <patternFill patternType="solid">
        <fgColor theme="9"/>
        <bgColor indexed="64"/>
      </patternFill>
    </fill>
    <fill>
      <patternFill patternType="solid">
        <fgColor theme="5"/>
        <bgColor indexed="64"/>
      </patternFill>
    </fill>
    <fill>
      <patternFill patternType="solid">
        <fgColor rgb="FF00B050"/>
        <bgColor indexed="64"/>
      </patternFill>
    </fill>
    <fill>
      <patternFill patternType="solid">
        <fgColor theme="3" tint="0.79998168889431442"/>
        <bgColor indexed="64"/>
      </patternFill>
    </fill>
    <fill>
      <patternFill patternType="solid">
        <fgColor theme="8" tint="0.39997558519241921"/>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rgb="FFFFFFFF"/>
        <bgColor rgb="FF000000"/>
      </patternFill>
    </fill>
  </fills>
  <borders count="5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hair">
        <color theme="8" tint="-0.249977111117893"/>
      </right>
      <top style="hair">
        <color theme="8" tint="-0.249977111117893"/>
      </top>
      <bottom/>
      <diagonal/>
    </border>
    <border>
      <left/>
      <right style="hair">
        <color theme="8" tint="-0.249977111117893"/>
      </right>
      <top/>
      <bottom style="hair">
        <color theme="8" tint="-0.249977111117893"/>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diagonal/>
    </border>
    <border>
      <left/>
      <right style="dashed">
        <color theme="9" tint="-0.24994659260841701"/>
      </right>
      <top/>
      <bottom/>
      <diagonal/>
    </border>
    <border>
      <left style="dashed">
        <color theme="9" tint="-0.24994659260841701"/>
      </left>
      <right/>
      <top/>
      <bottom style="dashed">
        <color theme="9" tint="-0.24994659260841701"/>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right/>
      <top style="dashed">
        <color theme="9" tint="-0.24994659260841701"/>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style="dashed">
        <color theme="9" tint="-0.24994659260841701"/>
      </right>
      <top/>
      <bottom/>
      <diagonal/>
    </border>
  </borders>
  <cellStyleXfs count="4">
    <xf numFmtId="0" fontId="0" fillId="0" borderId="0"/>
    <xf numFmtId="0" fontId="18" fillId="0" borderId="0"/>
    <xf numFmtId="0" fontId="17" fillId="0" borderId="0"/>
    <xf numFmtId="9" fontId="30" fillId="0" borderId="0" applyFont="0" applyFill="0" applyBorder="0" applyAlignment="0" applyProtection="0"/>
  </cellStyleXfs>
  <cellXfs count="336">
    <xf numFmtId="0" fontId="0" fillId="0" borderId="0" xfId="0"/>
    <xf numFmtId="0" fontId="4" fillId="0" borderId="3" xfId="0" applyFont="1" applyBorder="1" applyAlignment="1">
      <alignment horizontal="center" vertical="center"/>
    </xf>
    <xf numFmtId="0" fontId="1" fillId="0" borderId="4" xfId="0" applyFont="1" applyBorder="1" applyAlignment="1">
      <alignment horizontal="center" vertical="center" wrapText="1"/>
    </xf>
    <xf numFmtId="0" fontId="1" fillId="0" borderId="7" xfId="0" applyFont="1" applyBorder="1" applyAlignment="1">
      <alignment horizontal="center" vertical="center" wrapText="1"/>
    </xf>
    <xf numFmtId="0" fontId="0" fillId="0" borderId="0" xfId="0" applyAlignment="1">
      <alignment horizontal="left"/>
    </xf>
    <xf numFmtId="0" fontId="2" fillId="0" borderId="0" xfId="0" applyFont="1"/>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5" fillId="0" borderId="12" xfId="0" applyFont="1" applyBorder="1" applyAlignment="1">
      <alignment vertical="center" wrapText="1"/>
    </xf>
    <xf numFmtId="0" fontId="2" fillId="0" borderId="0" xfId="0" applyFont="1" applyAlignment="1">
      <alignment vertical="center" wrapText="1"/>
    </xf>
    <xf numFmtId="0" fontId="2" fillId="0" borderId="15" xfId="0" applyFont="1" applyBorder="1" applyAlignment="1">
      <alignment vertical="center" wrapText="1"/>
    </xf>
    <xf numFmtId="0" fontId="8" fillId="0" borderId="0" xfId="0" applyFont="1"/>
    <xf numFmtId="0" fontId="5" fillId="2" borderId="1" xfId="0" applyFont="1" applyFill="1" applyBorder="1" applyAlignment="1">
      <alignment horizontal="center" wrapText="1"/>
    </xf>
    <xf numFmtId="0" fontId="6" fillId="2" borderId="1" xfId="0" applyFont="1" applyFill="1" applyBorder="1" applyAlignment="1">
      <alignment wrapText="1"/>
    </xf>
    <xf numFmtId="0" fontId="0" fillId="0" borderId="1" xfId="0" applyBorder="1"/>
    <xf numFmtId="0" fontId="6" fillId="2" borderId="23" xfId="0" applyFont="1" applyFill="1" applyBorder="1" applyAlignment="1">
      <alignment wrapText="1"/>
    </xf>
    <xf numFmtId="0" fontId="5" fillId="2" borderId="25" xfId="0" applyFont="1" applyFill="1" applyBorder="1" applyAlignment="1">
      <alignment wrapText="1"/>
    </xf>
    <xf numFmtId="0" fontId="13" fillId="0" borderId="25" xfId="0" applyFont="1" applyBorder="1"/>
    <xf numFmtId="0" fontId="6" fillId="2" borderId="25" xfId="0" applyFont="1" applyFill="1" applyBorder="1" applyAlignment="1">
      <alignment wrapText="1"/>
    </xf>
    <xf numFmtId="0" fontId="6" fillId="2" borderId="26" xfId="0" applyFont="1" applyFill="1" applyBorder="1" applyAlignment="1">
      <alignment wrapText="1"/>
    </xf>
    <xf numFmtId="0" fontId="5" fillId="2" borderId="1" xfId="0" applyFont="1" applyFill="1" applyBorder="1" applyAlignment="1">
      <alignment horizontal="center" vertical="center" wrapText="1"/>
    </xf>
    <xf numFmtId="0" fontId="0" fillId="0" borderId="1" xfId="0" applyBorder="1" applyAlignment="1">
      <alignment horizontal="center" vertical="center"/>
    </xf>
    <xf numFmtId="0" fontId="6" fillId="2" borderId="1" xfId="0" applyFont="1" applyFill="1" applyBorder="1" applyAlignment="1">
      <alignment horizontal="center" vertical="center"/>
    </xf>
    <xf numFmtId="0" fontId="0" fillId="0" borderId="0" xfId="0" applyAlignment="1">
      <alignment horizontal="center"/>
    </xf>
    <xf numFmtId="0" fontId="12" fillId="2" borderId="23" xfId="0" applyFont="1" applyFill="1" applyBorder="1" applyAlignment="1">
      <alignment vertical="top" wrapText="1"/>
    </xf>
    <xf numFmtId="0" fontId="20" fillId="0" borderId="0" xfId="0" applyFont="1"/>
    <xf numFmtId="0" fontId="26" fillId="0" borderId="1" xfId="0" applyFont="1" applyBorder="1" applyAlignment="1">
      <alignment horizontal="center" vertical="center" wrapText="1"/>
    </xf>
    <xf numFmtId="0" fontId="26" fillId="0" borderId="1" xfId="0" applyFont="1" applyBorder="1" applyAlignment="1">
      <alignment horizontal="left" vertical="center" wrapText="1"/>
    </xf>
    <xf numFmtId="0" fontId="20" fillId="0" borderId="0" xfId="0" applyFont="1" applyAlignment="1">
      <alignment horizontal="left" vertical="center" wrapText="1"/>
    </xf>
    <xf numFmtId="0" fontId="20" fillId="0" borderId="0" xfId="0" applyFont="1" applyAlignment="1">
      <alignment vertical="center" wrapText="1"/>
    </xf>
    <xf numFmtId="0" fontId="20" fillId="0" borderId="0" xfId="0" applyFont="1" applyAlignment="1">
      <alignment vertical="center"/>
    </xf>
    <xf numFmtId="0" fontId="28" fillId="0" borderId="1" xfId="0" applyFont="1" applyBorder="1" applyAlignment="1">
      <alignment horizontal="left" vertical="center" wrapText="1"/>
    </xf>
    <xf numFmtId="0" fontId="28" fillId="0" borderId="1" xfId="0" applyFont="1" applyBorder="1" applyAlignment="1">
      <alignment vertical="center" wrapText="1"/>
    </xf>
    <xf numFmtId="0" fontId="28" fillId="0" borderId="1" xfId="0" applyFont="1" applyBorder="1" applyAlignment="1">
      <alignment horizontal="center" vertical="center" wrapText="1"/>
    </xf>
    <xf numFmtId="164" fontId="28" fillId="0" borderId="1" xfId="0" quotePrefix="1" applyNumberFormat="1" applyFont="1" applyBorder="1" applyAlignment="1">
      <alignment vertical="center" wrapText="1"/>
    </xf>
    <xf numFmtId="164" fontId="28" fillId="0" borderId="1" xfId="0" applyNumberFormat="1" applyFont="1" applyBorder="1" applyAlignment="1">
      <alignment vertical="center" wrapText="1"/>
    </xf>
    <xf numFmtId="0" fontId="28" fillId="2" borderId="1" xfId="0" applyFont="1" applyFill="1" applyBorder="1" applyAlignment="1">
      <alignment horizontal="left" wrapText="1"/>
    </xf>
    <xf numFmtId="0" fontId="28" fillId="2" borderId="1" xfId="0" applyFont="1" applyFill="1" applyBorder="1" applyAlignment="1">
      <alignment vertical="center" wrapText="1"/>
    </xf>
    <xf numFmtId="0" fontId="28" fillId="0" borderId="8" xfId="0" applyFont="1" applyBorder="1" applyAlignment="1">
      <alignment horizontal="center" vertical="center"/>
    </xf>
    <xf numFmtId="0" fontId="29" fillId="0" borderId="1" xfId="0" applyFont="1" applyBorder="1" applyAlignment="1">
      <alignment horizontal="justify" vertical="center" wrapText="1"/>
    </xf>
    <xf numFmtId="0" fontId="29" fillId="0" borderId="1" xfId="0" applyFont="1" applyBorder="1" applyAlignment="1">
      <alignment horizontal="center" vertical="center" wrapText="1"/>
    </xf>
    <xf numFmtId="0" fontId="29" fillId="0" borderId="1" xfId="0" applyFont="1" applyBorder="1" applyAlignment="1">
      <alignment horizontal="left" vertical="center" wrapText="1"/>
    </xf>
    <xf numFmtId="165" fontId="29" fillId="0" borderId="1" xfId="0" applyNumberFormat="1" applyFont="1" applyBorder="1" applyAlignment="1">
      <alignment vertical="center" wrapText="1"/>
    </xf>
    <xf numFmtId="9" fontId="28" fillId="0" borderId="8" xfId="0" applyNumberFormat="1" applyFont="1" applyBorder="1" applyAlignment="1">
      <alignment horizontal="center" vertical="center" wrapText="1"/>
    </xf>
    <xf numFmtId="9" fontId="28" fillId="0" borderId="8" xfId="0" applyNumberFormat="1" applyFont="1" applyBorder="1" applyAlignment="1">
      <alignment horizontal="center" vertical="center"/>
    </xf>
    <xf numFmtId="0" fontId="28" fillId="0" borderId="10" xfId="0" applyFont="1" applyBorder="1" applyAlignment="1">
      <alignment vertical="center" wrapText="1"/>
    </xf>
    <xf numFmtId="9" fontId="28" fillId="0" borderId="36" xfId="0" applyNumberFormat="1" applyFont="1" applyBorder="1" applyAlignment="1">
      <alignment horizontal="center" vertical="center"/>
    </xf>
    <xf numFmtId="9" fontId="29" fillId="16" borderId="36" xfId="0" applyNumberFormat="1" applyFont="1" applyFill="1" applyBorder="1" applyAlignment="1">
      <alignment horizontal="center" vertical="center" wrapText="1"/>
    </xf>
    <xf numFmtId="165" fontId="29" fillId="0" borderId="8" xfId="0" applyNumberFormat="1" applyFont="1" applyBorder="1" applyAlignment="1">
      <alignment vertical="center" wrapText="1"/>
    </xf>
    <xf numFmtId="9" fontId="28" fillId="0" borderId="13" xfId="0" applyNumberFormat="1" applyFont="1" applyBorder="1" applyAlignment="1">
      <alignment horizontal="center" vertical="center"/>
    </xf>
    <xf numFmtId="9" fontId="28" fillId="0" borderId="37" xfId="0" applyNumberFormat="1" applyFont="1" applyBorder="1" applyAlignment="1">
      <alignment horizontal="center" vertical="center"/>
    </xf>
    <xf numFmtId="0" fontId="20" fillId="2" borderId="0" xfId="0" applyFont="1" applyFill="1"/>
    <xf numFmtId="0" fontId="20" fillId="2" borderId="0" xfId="0" applyFont="1" applyFill="1" applyAlignment="1">
      <alignment horizontal="center" vertical="center"/>
    </xf>
    <xf numFmtId="0" fontId="20" fillId="2" borderId="0" xfId="0" applyFont="1" applyFill="1" applyAlignment="1">
      <alignment horizontal="left" vertical="center"/>
    </xf>
    <xf numFmtId="0" fontId="20" fillId="2" borderId="0" xfId="0" applyFont="1" applyFill="1" applyAlignment="1">
      <alignment horizontal="center"/>
    </xf>
    <xf numFmtId="0" fontId="20" fillId="2" borderId="0" xfId="0" applyFont="1" applyFill="1" applyAlignment="1">
      <alignment horizontal="justify" vertical="center"/>
    </xf>
    <xf numFmtId="0" fontId="26" fillId="15" borderId="50" xfId="0" applyFont="1" applyFill="1" applyBorder="1" applyAlignment="1">
      <alignment horizontal="center" vertical="center" textRotation="90"/>
    </xf>
    <xf numFmtId="0" fontId="26" fillId="2" borderId="0" xfId="0" applyFont="1" applyFill="1" applyAlignment="1">
      <alignment horizontal="center" vertical="center"/>
    </xf>
    <xf numFmtId="0" fontId="26" fillId="15" borderId="0" xfId="0" applyFont="1" applyFill="1" applyAlignment="1">
      <alignment horizontal="center" vertical="center"/>
    </xf>
    <xf numFmtId="0" fontId="20" fillId="0" borderId="50" xfId="0" applyFont="1" applyBorder="1" applyAlignment="1">
      <alignment horizontal="center" vertical="center"/>
    </xf>
    <xf numFmtId="0" fontId="36" fillId="0" borderId="50" xfId="0" applyFont="1" applyBorder="1" applyAlignment="1" applyProtection="1">
      <alignment horizontal="justify" vertical="center" wrapText="1"/>
      <protection locked="0"/>
    </xf>
    <xf numFmtId="0" fontId="20" fillId="0" borderId="50" xfId="0" applyFont="1" applyBorder="1" applyAlignment="1" applyProtection="1">
      <alignment horizontal="center" vertical="center"/>
      <protection hidden="1"/>
    </xf>
    <xf numFmtId="0" fontId="33" fillId="0" borderId="50" xfId="0" applyFont="1" applyBorder="1" applyAlignment="1" applyProtection="1">
      <alignment horizontal="center" vertical="center" textRotation="90"/>
      <protection locked="0"/>
    </xf>
    <xf numFmtId="9" fontId="33" fillId="0" borderId="50" xfId="0" applyNumberFormat="1" applyFont="1" applyBorder="1" applyAlignment="1" applyProtection="1">
      <alignment horizontal="center" vertical="center"/>
      <protection hidden="1"/>
    </xf>
    <xf numFmtId="166" fontId="20" fillId="0" borderId="50" xfId="3" applyNumberFormat="1" applyFont="1" applyBorder="1" applyAlignment="1">
      <alignment horizontal="center" vertical="center"/>
    </xf>
    <xf numFmtId="0" fontId="35" fillId="0" borderId="50" xfId="0" applyFont="1" applyBorder="1" applyAlignment="1" applyProtection="1">
      <alignment horizontal="center" vertical="center" textRotation="90" wrapText="1"/>
      <protection hidden="1"/>
    </xf>
    <xf numFmtId="9" fontId="33" fillId="0" borderId="49" xfId="0" applyNumberFormat="1" applyFont="1" applyBorder="1" applyAlignment="1" applyProtection="1">
      <alignment horizontal="center" vertical="center"/>
      <protection hidden="1"/>
    </xf>
    <xf numFmtId="0" fontId="35" fillId="0" borderId="50" xfId="0" applyFont="1" applyBorder="1" applyAlignment="1" applyProtection="1">
      <alignment horizontal="center" vertical="center" textRotation="90"/>
      <protection hidden="1"/>
    </xf>
    <xf numFmtId="0" fontId="33" fillId="0" borderId="49" xfId="0" applyFont="1" applyBorder="1" applyAlignment="1" applyProtection="1">
      <alignment horizontal="center" vertical="center" textRotation="90"/>
      <protection locked="0"/>
    </xf>
    <xf numFmtId="0" fontId="36" fillId="0" borderId="50" xfId="0" applyFont="1" applyBorder="1" applyAlignment="1" applyProtection="1">
      <alignment horizontal="center" vertical="center" wrapText="1"/>
      <protection locked="0"/>
    </xf>
    <xf numFmtId="0" fontId="36" fillId="0" borderId="50" xfId="0" applyFont="1" applyBorder="1" applyAlignment="1" applyProtection="1">
      <alignment horizontal="center" vertical="center"/>
      <protection locked="0"/>
    </xf>
    <xf numFmtId="14" fontId="36" fillId="0" borderId="50" xfId="0" applyNumberFormat="1" applyFont="1" applyBorder="1" applyAlignment="1" applyProtection="1">
      <alignment horizontal="center" vertical="center"/>
      <protection locked="0"/>
    </xf>
    <xf numFmtId="14" fontId="33" fillId="0" borderId="50" xfId="0" applyNumberFormat="1" applyFont="1" applyBorder="1" applyAlignment="1" applyProtection="1">
      <alignment horizontal="center" vertical="center"/>
      <protection locked="0"/>
    </xf>
    <xf numFmtId="0" fontId="33" fillId="0" borderId="50" xfId="0" applyFont="1" applyBorder="1" applyAlignment="1" applyProtection="1">
      <alignment horizontal="center" vertical="top" wrapText="1"/>
      <protection locked="0"/>
    </xf>
    <xf numFmtId="0" fontId="20" fillId="2" borderId="0" xfId="0" applyFont="1" applyFill="1" applyAlignment="1">
      <alignment vertical="center"/>
    </xf>
    <xf numFmtId="14" fontId="20" fillId="0" borderId="50" xfId="0" applyNumberFormat="1" applyFont="1" applyBorder="1" applyAlignment="1" applyProtection="1">
      <alignment horizontal="center" vertical="center"/>
      <protection locked="0"/>
    </xf>
    <xf numFmtId="0" fontId="20" fillId="0" borderId="50" xfId="0" applyFont="1" applyBorder="1" applyAlignment="1" applyProtection="1">
      <alignment horizontal="center" vertical="top" wrapText="1"/>
      <protection locked="0"/>
    </xf>
    <xf numFmtId="0" fontId="20" fillId="0" borderId="50" xfId="0" applyFont="1" applyBorder="1" applyAlignment="1" applyProtection="1">
      <alignment horizontal="center" vertical="center"/>
      <protection locked="0"/>
    </xf>
    <xf numFmtId="0" fontId="20" fillId="0" borderId="50" xfId="0" applyFont="1" applyBorder="1" applyAlignment="1">
      <alignment horizontal="center" vertical="top"/>
    </xf>
    <xf numFmtId="0" fontId="20" fillId="0" borderId="50" xfId="0" applyFont="1" applyBorder="1" applyAlignment="1" applyProtection="1">
      <alignment horizontal="justify" vertical="center"/>
      <protection locked="0"/>
    </xf>
    <xf numFmtId="0" fontId="20" fillId="0" borderId="50" xfId="0" applyFont="1" applyBorder="1" applyAlignment="1" applyProtection="1">
      <alignment horizontal="center" vertical="top"/>
      <protection hidden="1"/>
    </xf>
    <xf numFmtId="0" fontId="20" fillId="0" borderId="50" xfId="0" applyFont="1" applyBorder="1" applyAlignment="1" applyProtection="1">
      <alignment horizontal="center" vertical="top" textRotation="90"/>
      <protection locked="0"/>
    </xf>
    <xf numFmtId="9" fontId="20" fillId="0" borderId="50" xfId="0" applyNumberFormat="1" applyFont="1" applyBorder="1" applyAlignment="1" applyProtection="1">
      <alignment horizontal="center" vertical="top"/>
      <protection hidden="1"/>
    </xf>
    <xf numFmtId="0" fontId="33" fillId="0" borderId="50" xfId="0" applyFont="1" applyBorder="1" applyAlignment="1" applyProtection="1">
      <alignment horizontal="center" vertical="top" textRotation="90"/>
      <protection locked="0"/>
    </xf>
    <xf numFmtId="166" fontId="20" fillId="0" borderId="50" xfId="3" applyNumberFormat="1" applyFont="1" applyBorder="1" applyAlignment="1">
      <alignment horizontal="center" vertical="top"/>
    </xf>
    <xf numFmtId="0" fontId="26" fillId="0" borderId="50" xfId="0" applyFont="1" applyBorder="1" applyAlignment="1" applyProtection="1">
      <alignment horizontal="center" vertical="top" textRotation="90" wrapText="1"/>
      <protection hidden="1"/>
    </xf>
    <xf numFmtId="9" fontId="20" fillId="0" borderId="49" xfId="0" applyNumberFormat="1" applyFont="1" applyBorder="1" applyAlignment="1" applyProtection="1">
      <alignment horizontal="center" vertical="top"/>
      <protection hidden="1"/>
    </xf>
    <xf numFmtId="0" fontId="26" fillId="0" borderId="50" xfId="0" applyFont="1" applyBorder="1" applyAlignment="1" applyProtection="1">
      <alignment horizontal="center" vertical="top" textRotation="90"/>
      <protection hidden="1"/>
    </xf>
    <xf numFmtId="0" fontId="20" fillId="0" borderId="49" xfId="0" applyFont="1" applyBorder="1" applyAlignment="1" applyProtection="1">
      <alignment horizontal="center" vertical="top" textRotation="90"/>
      <protection locked="0"/>
    </xf>
    <xf numFmtId="0" fontId="20" fillId="0" borderId="50" xfId="0" applyFont="1" applyBorder="1" applyAlignment="1" applyProtection="1">
      <alignment horizontal="center" vertical="top"/>
      <protection locked="0"/>
    </xf>
    <xf numFmtId="14" fontId="20" fillId="0" borderId="50" xfId="0" applyNumberFormat="1" applyFont="1" applyBorder="1" applyAlignment="1" applyProtection="1">
      <alignment horizontal="center" vertical="top"/>
      <protection locked="0"/>
    </xf>
    <xf numFmtId="0" fontId="26" fillId="0" borderId="0" xfId="0" applyFont="1" applyAlignment="1">
      <alignment horizontal="left" vertical="center"/>
    </xf>
    <xf numFmtId="0" fontId="20" fillId="0" borderId="0" xfId="0" applyFont="1" applyAlignment="1">
      <alignment horizontal="justify" vertical="center"/>
    </xf>
    <xf numFmtId="0" fontId="20" fillId="0" borderId="0" xfId="0" applyFont="1" applyAlignment="1">
      <alignment horizontal="center" vertical="center"/>
    </xf>
    <xf numFmtId="0" fontId="20" fillId="0" borderId="0" xfId="0" applyFont="1" applyAlignment="1">
      <alignment horizontal="center"/>
    </xf>
    <xf numFmtId="9" fontId="39" fillId="0" borderId="37" xfId="0" applyNumberFormat="1" applyFont="1" applyBorder="1" applyAlignment="1">
      <alignment horizontal="center" vertical="center"/>
    </xf>
    <xf numFmtId="0" fontId="33" fillId="0" borderId="50" xfId="0" applyFont="1" applyBorder="1" applyAlignment="1" applyProtection="1">
      <alignment horizontal="left" vertical="top" wrapText="1"/>
      <protection locked="0"/>
    </xf>
    <xf numFmtId="0" fontId="40" fillId="0" borderId="50" xfId="0" applyFont="1" applyBorder="1" applyAlignment="1" applyProtection="1">
      <alignment horizontal="justify" vertical="center" wrapText="1"/>
      <protection locked="0"/>
    </xf>
    <xf numFmtId="0" fontId="41" fillId="0" borderId="0" xfId="0" applyFont="1" applyAlignment="1">
      <alignment wrapText="1"/>
    </xf>
    <xf numFmtId="0" fontId="29" fillId="0" borderId="9" xfId="0" applyFont="1" applyBorder="1" applyAlignment="1">
      <alignment horizontal="left" vertical="center" wrapText="1"/>
    </xf>
    <xf numFmtId="0" fontId="29" fillId="17" borderId="1" xfId="0" applyFont="1" applyFill="1" applyBorder="1" applyAlignment="1">
      <alignment horizontal="left" vertical="center" wrapText="1"/>
    </xf>
    <xf numFmtId="0" fontId="38" fillId="0" borderId="10" xfId="0" applyFont="1" applyBorder="1" applyAlignment="1">
      <alignment horizontal="left" vertical="center" wrapText="1"/>
    </xf>
    <xf numFmtId="0" fontId="38" fillId="17" borderId="1" xfId="0" applyFont="1" applyFill="1" applyBorder="1" applyAlignment="1">
      <alignment horizontal="left" vertical="center" wrapText="1"/>
    </xf>
    <xf numFmtId="0" fontId="28" fillId="2" borderId="1" xfId="0" applyFont="1" applyFill="1" applyBorder="1" applyAlignment="1">
      <alignment horizontal="left" vertical="center" wrapText="1"/>
    </xf>
    <xf numFmtId="0" fontId="38" fillId="0" borderId="1" xfId="0" applyFont="1" applyBorder="1" applyAlignment="1">
      <alignment horizontal="left" vertical="center" wrapText="1"/>
    </xf>
    <xf numFmtId="0" fontId="38" fillId="0" borderId="27" xfId="0" applyFont="1" applyBorder="1" applyAlignment="1">
      <alignment horizontal="left" vertical="center" wrapText="1"/>
    </xf>
    <xf numFmtId="0" fontId="29" fillId="0" borderId="11" xfId="0" applyFont="1" applyBorder="1" applyAlignment="1">
      <alignment horizontal="left" vertical="center" wrapText="1"/>
    </xf>
    <xf numFmtId="0" fontId="28" fillId="0" borderId="11" xfId="0" applyFont="1" applyBorder="1" applyAlignment="1">
      <alignment horizontal="left" vertical="center" wrapText="1"/>
    </xf>
    <xf numFmtId="9" fontId="29" fillId="0" borderId="36" xfId="0" applyNumberFormat="1" applyFont="1" applyBorder="1" applyAlignment="1">
      <alignment horizontal="left" vertical="center" wrapText="1"/>
    </xf>
    <xf numFmtId="0" fontId="29" fillId="0" borderId="36" xfId="0" applyFont="1" applyBorder="1" applyAlignment="1">
      <alignment horizontal="left" vertical="center" wrapText="1"/>
    </xf>
    <xf numFmtId="0" fontId="25" fillId="4" borderId="27" xfId="0" applyFont="1" applyFill="1" applyBorder="1" applyAlignment="1">
      <alignment horizontal="center" vertical="center" wrapText="1"/>
    </xf>
    <xf numFmtId="0" fontId="25" fillId="4" borderId="11" xfId="0" applyFont="1" applyFill="1" applyBorder="1" applyAlignment="1">
      <alignment horizontal="center" vertical="center" wrapText="1"/>
    </xf>
    <xf numFmtId="0" fontId="24" fillId="4" borderId="35" xfId="0" applyFont="1" applyFill="1" applyBorder="1" applyAlignment="1">
      <alignment horizontal="center" vertical="center" wrapText="1"/>
    </xf>
    <xf numFmtId="0" fontId="24" fillId="4" borderId="34" xfId="0" applyFont="1" applyFill="1" applyBorder="1" applyAlignment="1">
      <alignment horizontal="center" vertical="center" wrapText="1"/>
    </xf>
    <xf numFmtId="0" fontId="26" fillId="0" borderId="1" xfId="0" applyFont="1" applyBorder="1" applyAlignment="1">
      <alignment horizontal="left" vertical="center" wrapText="1"/>
    </xf>
    <xf numFmtId="0" fontId="26" fillId="0" borderId="11" xfId="0" applyFont="1" applyBorder="1" applyAlignment="1">
      <alignment horizontal="left" vertical="center" wrapText="1"/>
    </xf>
    <xf numFmtId="0" fontId="26" fillId="0" borderId="28" xfId="0" applyFont="1" applyBorder="1" applyAlignment="1">
      <alignment horizontal="left" vertical="center" wrapText="1"/>
    </xf>
    <xf numFmtId="0" fontId="26" fillId="0" borderId="27" xfId="0" applyFont="1" applyBorder="1" applyAlignment="1">
      <alignment horizontal="left" vertical="center" wrapText="1"/>
    </xf>
    <xf numFmtId="0" fontId="23" fillId="7" borderId="27" xfId="0" applyFont="1" applyFill="1" applyBorder="1" applyAlignment="1">
      <alignment horizontal="center" vertical="center" wrapText="1"/>
    </xf>
    <xf numFmtId="0" fontId="23" fillId="7" borderId="11" xfId="0" applyFont="1" applyFill="1" applyBorder="1" applyAlignment="1">
      <alignment horizontal="center" vertical="center" wrapText="1"/>
    </xf>
    <xf numFmtId="0" fontId="23" fillId="7" borderId="28" xfId="0" applyFont="1" applyFill="1" applyBorder="1" applyAlignment="1">
      <alignment horizontal="center" vertical="center" wrapText="1"/>
    </xf>
    <xf numFmtId="0" fontId="20" fillId="15" borderId="28" xfId="0" applyFont="1" applyFill="1" applyBorder="1" applyAlignment="1">
      <alignment horizontal="center" vertical="center"/>
    </xf>
    <xf numFmtId="0" fontId="20" fillId="15" borderId="27" xfId="0" applyFont="1" applyFill="1" applyBorder="1" applyAlignment="1">
      <alignment horizontal="center" vertical="center"/>
    </xf>
    <xf numFmtId="0" fontId="27" fillId="2" borderId="1" xfId="0" applyFont="1" applyFill="1" applyBorder="1" applyAlignment="1" applyProtection="1">
      <alignment horizontal="left" vertical="center" wrapText="1"/>
      <protection locked="0"/>
    </xf>
    <xf numFmtId="0" fontId="27" fillId="0" borderId="1" xfId="0" applyFont="1" applyBorder="1" applyAlignment="1">
      <alignment horizontal="left" vertical="center" wrapText="1"/>
    </xf>
    <xf numFmtId="0" fontId="21" fillId="8" borderId="1" xfId="0" applyFont="1" applyFill="1" applyBorder="1" applyAlignment="1">
      <alignment horizontal="center" vertical="center" wrapText="1"/>
    </xf>
    <xf numFmtId="0" fontId="22" fillId="6" borderId="1" xfId="0" applyFont="1" applyFill="1" applyBorder="1" applyAlignment="1">
      <alignment horizontal="center" vertical="center"/>
    </xf>
    <xf numFmtId="0" fontId="20" fillId="15" borderId="1" xfId="0" applyFont="1" applyFill="1" applyBorder="1" applyAlignment="1">
      <alignment horizontal="center" vertical="center"/>
    </xf>
    <xf numFmtId="0" fontId="20" fillId="15" borderId="31" xfId="0" applyFont="1" applyFill="1" applyBorder="1" applyAlignment="1">
      <alignment horizontal="center" vertical="center" wrapText="1"/>
    </xf>
    <xf numFmtId="0" fontId="20" fillId="15" borderId="8" xfId="0" applyFont="1" applyFill="1" applyBorder="1" applyAlignment="1">
      <alignment horizontal="center" vertical="center" wrapText="1"/>
    </xf>
    <xf numFmtId="0" fontId="20" fillId="15" borderId="27" xfId="0" applyFont="1" applyFill="1" applyBorder="1" applyAlignment="1">
      <alignment horizontal="center" vertical="center" wrapText="1"/>
    </xf>
    <xf numFmtId="0" fontId="20" fillId="15" borderId="1" xfId="0" applyFont="1" applyFill="1" applyBorder="1" applyAlignment="1">
      <alignment horizontal="center" vertical="center" wrapText="1"/>
    </xf>
    <xf numFmtId="0" fontId="20" fillId="15" borderId="11" xfId="0" applyFont="1" applyFill="1" applyBorder="1" applyAlignment="1">
      <alignment horizontal="center" vertical="center"/>
    </xf>
    <xf numFmtId="0" fontId="25" fillId="4" borderId="1" xfId="0" applyFont="1" applyFill="1" applyBorder="1" applyAlignment="1">
      <alignment horizontal="center" vertical="center" wrapText="1"/>
    </xf>
    <xf numFmtId="0" fontId="24" fillId="7" borderId="27" xfId="0" applyFont="1" applyFill="1" applyBorder="1" applyAlignment="1">
      <alignment horizontal="center" vertical="center" wrapText="1"/>
    </xf>
    <xf numFmtId="0" fontId="24" fillId="7" borderId="11" xfId="0" applyFont="1" applyFill="1" applyBorder="1" applyAlignment="1">
      <alignment horizontal="center" vertical="center" wrapText="1"/>
    </xf>
    <xf numFmtId="0" fontId="26" fillId="0" borderId="8" xfId="0" applyFont="1" applyBorder="1" applyAlignment="1">
      <alignment vertical="center" wrapText="1"/>
    </xf>
    <xf numFmtId="0" fontId="26" fillId="0" borderId="10" xfId="0" applyFont="1" applyBorder="1" applyAlignment="1">
      <alignment vertical="center" wrapText="1"/>
    </xf>
    <xf numFmtId="0" fontId="26" fillId="0" borderId="8" xfId="0" applyFont="1" applyBorder="1" applyAlignment="1">
      <alignment vertical="center"/>
    </xf>
    <xf numFmtId="0" fontId="26" fillId="0" borderId="10" xfId="0" applyFont="1" applyBorder="1" applyAlignment="1">
      <alignment vertical="center"/>
    </xf>
    <xf numFmtId="9" fontId="33" fillId="0" borderId="49" xfId="0" applyNumberFormat="1" applyFont="1" applyBorder="1" applyAlignment="1" applyProtection="1">
      <alignment horizontal="center" vertical="center" wrapText="1"/>
      <protection locked="0"/>
    </xf>
    <xf numFmtId="9" fontId="33" fillId="0" borderId="52" xfId="0" applyNumberFormat="1" applyFont="1" applyBorder="1" applyAlignment="1" applyProtection="1">
      <alignment horizontal="center" vertical="center" wrapText="1"/>
      <protection locked="0"/>
    </xf>
    <xf numFmtId="9" fontId="33" fillId="0" borderId="49" xfId="0" applyNumberFormat="1" applyFont="1" applyBorder="1" applyAlignment="1" applyProtection="1">
      <alignment horizontal="center" vertical="center" wrapText="1"/>
      <protection hidden="1"/>
    </xf>
    <xf numFmtId="9" fontId="33" fillId="0" borderId="52" xfId="0" applyNumberFormat="1" applyFont="1" applyBorder="1" applyAlignment="1" applyProtection="1">
      <alignment horizontal="center" vertical="center" wrapText="1"/>
      <protection hidden="1"/>
    </xf>
    <xf numFmtId="0" fontId="35" fillId="0" borderId="49" xfId="0" applyFont="1" applyBorder="1" applyAlignment="1" applyProtection="1">
      <alignment horizontal="center" vertical="center" wrapText="1"/>
      <protection hidden="1"/>
    </xf>
    <xf numFmtId="0" fontId="35" fillId="0" borderId="52" xfId="0" applyFont="1" applyBorder="1" applyAlignment="1" applyProtection="1">
      <alignment horizontal="center" vertical="center" wrapText="1"/>
      <protection hidden="1"/>
    </xf>
    <xf numFmtId="0" fontId="35" fillId="0" borderId="49" xfId="0" applyFont="1" applyBorder="1" applyAlignment="1" applyProtection="1">
      <alignment horizontal="center" vertical="center"/>
      <protection hidden="1"/>
    </xf>
    <xf numFmtId="0" fontId="35" fillId="0" borderId="52" xfId="0" applyFont="1" applyBorder="1" applyAlignment="1" applyProtection="1">
      <alignment horizontal="center" vertical="center"/>
      <protection hidden="1"/>
    </xf>
    <xf numFmtId="0" fontId="20" fillId="0" borderId="41" xfId="0" applyFont="1" applyBorder="1" applyAlignment="1">
      <alignment horizontal="left" vertical="center" wrapText="1"/>
    </xf>
    <xf numFmtId="0" fontId="20" fillId="0" borderId="48" xfId="0" applyFont="1" applyBorder="1" applyAlignment="1">
      <alignment horizontal="left" vertical="center" wrapText="1"/>
    </xf>
    <xf numFmtId="0" fontId="20" fillId="0" borderId="42" xfId="0" applyFont="1" applyBorder="1" applyAlignment="1">
      <alignment horizontal="left" vertical="center" wrapText="1"/>
    </xf>
    <xf numFmtId="0" fontId="20" fillId="0" borderId="49" xfId="0" applyFont="1" applyBorder="1" applyAlignment="1">
      <alignment horizontal="center" vertical="center"/>
    </xf>
    <xf numFmtId="0" fontId="20" fillId="0" borderId="52" xfId="0" applyFont="1" applyBorder="1" applyAlignment="1">
      <alignment horizontal="center" vertical="center"/>
    </xf>
    <xf numFmtId="0" fontId="33" fillId="0" borderId="49" xfId="0" applyFont="1" applyBorder="1" applyAlignment="1" applyProtection="1">
      <alignment horizontal="center" vertical="center" wrapText="1"/>
      <protection locked="0"/>
    </xf>
    <xf numFmtId="0" fontId="33" fillId="0" borderId="52" xfId="0" applyFont="1" applyBorder="1" applyAlignment="1" applyProtection="1">
      <alignment horizontal="center" vertical="center" wrapText="1"/>
      <protection locked="0"/>
    </xf>
    <xf numFmtId="0" fontId="34" fillId="0" borderId="49" xfId="0" applyFont="1" applyBorder="1" applyAlignment="1" applyProtection="1">
      <alignment horizontal="center" vertical="center" wrapText="1"/>
      <protection locked="0"/>
    </xf>
    <xf numFmtId="0" fontId="34" fillId="0" borderId="52" xfId="0" applyFont="1" applyBorder="1" applyAlignment="1" applyProtection="1">
      <alignment horizontal="center" vertical="center" wrapText="1"/>
      <protection locked="0"/>
    </xf>
    <xf numFmtId="0" fontId="27" fillId="6" borderId="49" xfId="0" applyFont="1" applyFill="1" applyBorder="1" applyAlignment="1" applyProtection="1">
      <alignment horizontal="center" vertical="center"/>
      <protection locked="0"/>
    </xf>
    <xf numFmtId="0" fontId="27" fillId="6" borderId="52" xfId="0" applyFont="1" applyFill="1" applyBorder="1" applyAlignment="1" applyProtection="1">
      <alignment horizontal="center" vertical="center"/>
      <protection locked="0"/>
    </xf>
    <xf numFmtId="0" fontId="26" fillId="15" borderId="43" xfId="0" applyFont="1" applyFill="1" applyBorder="1" applyAlignment="1">
      <alignment horizontal="center" vertical="center" wrapText="1"/>
    </xf>
    <xf numFmtId="0" fontId="26" fillId="15" borderId="45" xfId="0" applyFont="1" applyFill="1" applyBorder="1" applyAlignment="1">
      <alignment horizontal="center" vertical="center"/>
    </xf>
    <xf numFmtId="0" fontId="26" fillId="15" borderId="43" xfId="0" applyFont="1" applyFill="1" applyBorder="1" applyAlignment="1">
      <alignment horizontal="center" vertical="center"/>
    </xf>
    <xf numFmtId="0" fontId="26" fillId="15" borderId="49" xfId="0" applyFont="1" applyFill="1" applyBorder="1" applyAlignment="1">
      <alignment horizontal="center" vertical="center" wrapText="1"/>
    </xf>
    <xf numFmtId="0" fontId="26" fillId="15" borderId="51" xfId="0" applyFont="1" applyFill="1" applyBorder="1" applyAlignment="1">
      <alignment horizontal="center" vertical="center" wrapText="1"/>
    </xf>
    <xf numFmtId="0" fontId="26" fillId="15" borderId="50" xfId="0" applyFont="1" applyFill="1" applyBorder="1" applyAlignment="1">
      <alignment horizontal="center" vertical="center" wrapText="1"/>
    </xf>
    <xf numFmtId="0" fontId="26" fillId="15" borderId="50" xfId="0" applyFont="1" applyFill="1" applyBorder="1" applyAlignment="1">
      <alignment horizontal="center" vertical="center" textRotation="90" wrapText="1"/>
    </xf>
    <xf numFmtId="0" fontId="26" fillId="15" borderId="49" xfId="0" applyFont="1" applyFill="1" applyBorder="1" applyAlignment="1">
      <alignment horizontal="center" vertical="center" textRotation="90" wrapText="1"/>
    </xf>
    <xf numFmtId="0" fontId="26" fillId="15" borderId="51" xfId="0" applyFont="1" applyFill="1" applyBorder="1" applyAlignment="1">
      <alignment horizontal="center" vertical="center" textRotation="90" wrapText="1"/>
    </xf>
    <xf numFmtId="0" fontId="22" fillId="2" borderId="38" xfId="0" applyFont="1" applyFill="1" applyBorder="1" applyAlignment="1">
      <alignment horizontal="center" vertical="center"/>
    </xf>
    <xf numFmtId="0" fontId="22" fillId="2" borderId="39" xfId="0" applyFont="1" applyFill="1" applyBorder="1" applyAlignment="1">
      <alignment horizontal="center" vertical="center"/>
    </xf>
    <xf numFmtId="0" fontId="22" fillId="2" borderId="40" xfId="0" applyFont="1" applyFill="1" applyBorder="1" applyAlignment="1">
      <alignment horizontal="center" vertical="center"/>
    </xf>
    <xf numFmtId="0" fontId="22" fillId="2" borderId="43" xfId="0" applyFont="1" applyFill="1" applyBorder="1" applyAlignment="1">
      <alignment horizontal="center" vertical="center"/>
    </xf>
    <xf numFmtId="0" fontId="22" fillId="2" borderId="0" xfId="0" applyFont="1" applyFill="1" applyAlignment="1">
      <alignment horizontal="center" vertical="center"/>
    </xf>
    <xf numFmtId="0" fontId="22" fillId="2" borderId="44" xfId="0" applyFont="1" applyFill="1" applyBorder="1" applyAlignment="1">
      <alignment horizontal="center" vertical="center"/>
    </xf>
    <xf numFmtId="0" fontId="22" fillId="2" borderId="45" xfId="0" applyFont="1" applyFill="1" applyBorder="1" applyAlignment="1">
      <alignment horizontal="center" vertical="center"/>
    </xf>
    <xf numFmtId="0" fontId="22" fillId="2" borderId="46" xfId="0" applyFont="1" applyFill="1" applyBorder="1" applyAlignment="1">
      <alignment horizontal="center" vertical="center"/>
    </xf>
    <xf numFmtId="0" fontId="22" fillId="2" borderId="47" xfId="0" applyFont="1" applyFill="1" applyBorder="1" applyAlignment="1">
      <alignment horizontal="center" vertical="center"/>
    </xf>
    <xf numFmtId="0" fontId="31" fillId="15" borderId="38" xfId="0" applyFont="1" applyFill="1" applyBorder="1" applyAlignment="1">
      <alignment horizontal="center" vertical="center" wrapText="1"/>
    </xf>
    <xf numFmtId="0" fontId="31" fillId="15" borderId="39" xfId="0" applyFont="1" applyFill="1" applyBorder="1" applyAlignment="1">
      <alignment horizontal="center" vertical="center" wrapText="1"/>
    </xf>
    <xf numFmtId="0" fontId="31" fillId="15" borderId="40" xfId="0" applyFont="1" applyFill="1" applyBorder="1" applyAlignment="1">
      <alignment horizontal="center" vertical="center" wrapText="1"/>
    </xf>
    <xf numFmtId="0" fontId="31" fillId="15" borderId="43" xfId="0" applyFont="1" applyFill="1" applyBorder="1" applyAlignment="1">
      <alignment horizontal="center" vertical="center" wrapText="1"/>
    </xf>
    <xf numFmtId="0" fontId="31" fillId="15" borderId="0" xfId="0" applyFont="1" applyFill="1" applyAlignment="1">
      <alignment horizontal="center" vertical="center" wrapText="1"/>
    </xf>
    <xf numFmtId="0" fontId="31" fillId="15" borderId="44" xfId="0" applyFont="1" applyFill="1" applyBorder="1" applyAlignment="1">
      <alignment horizontal="center" vertical="center" wrapText="1"/>
    </xf>
    <xf numFmtId="0" fontId="31" fillId="15" borderId="45" xfId="0" applyFont="1" applyFill="1" applyBorder="1" applyAlignment="1">
      <alignment horizontal="center" vertical="center" wrapText="1"/>
    </xf>
    <xf numFmtId="0" fontId="31" fillId="15" borderId="46" xfId="0" applyFont="1" applyFill="1" applyBorder="1" applyAlignment="1">
      <alignment horizontal="center" vertical="center" wrapText="1"/>
    </xf>
    <xf numFmtId="0" fontId="31" fillId="15" borderId="47" xfId="0" applyFont="1" applyFill="1" applyBorder="1" applyAlignment="1">
      <alignment horizontal="center" vertical="center" wrapText="1"/>
    </xf>
    <xf numFmtId="0" fontId="26" fillId="15" borderId="41" xfId="0" applyFont="1" applyFill="1" applyBorder="1" applyAlignment="1">
      <alignment horizontal="center" vertical="center"/>
    </xf>
    <xf numFmtId="0" fontId="26" fillId="15" borderId="48" xfId="0" applyFont="1" applyFill="1" applyBorder="1" applyAlignment="1">
      <alignment horizontal="center" vertical="center"/>
    </xf>
    <xf numFmtId="0" fontId="26" fillId="15" borderId="42" xfId="0" applyFont="1" applyFill="1" applyBorder="1" applyAlignment="1">
      <alignment horizontal="center" vertical="center"/>
    </xf>
    <xf numFmtId="0" fontId="26" fillId="15" borderId="41" xfId="0" applyFont="1" applyFill="1" applyBorder="1" applyAlignment="1">
      <alignment horizontal="left" vertical="center"/>
    </xf>
    <xf numFmtId="0" fontId="26" fillId="15" borderId="42" xfId="0" applyFont="1" applyFill="1" applyBorder="1" applyAlignment="1">
      <alignment horizontal="left" vertical="center"/>
    </xf>
    <xf numFmtId="0" fontId="32" fillId="15" borderId="49" xfId="0" applyFont="1" applyFill="1" applyBorder="1" applyAlignment="1">
      <alignment horizontal="center" vertical="center" textRotation="90"/>
    </xf>
    <xf numFmtId="0" fontId="32" fillId="15" borderId="51" xfId="0" applyFont="1" applyFill="1" applyBorder="1" applyAlignment="1">
      <alignment horizontal="center" vertical="center" textRotation="90"/>
    </xf>
    <xf numFmtId="0" fontId="26" fillId="15" borderId="50" xfId="0" applyFont="1" applyFill="1" applyBorder="1" applyAlignment="1">
      <alignment horizontal="center" vertical="center"/>
    </xf>
    <xf numFmtId="0" fontId="26" fillId="15" borderId="51" xfId="0" applyFont="1" applyFill="1" applyBorder="1" applyAlignment="1">
      <alignment horizontal="center" vertical="center"/>
    </xf>
    <xf numFmtId="0" fontId="26" fillId="15" borderId="52" xfId="0" applyFont="1" applyFill="1" applyBorder="1" applyAlignment="1">
      <alignment horizontal="center" vertical="center" wrapText="1"/>
    </xf>
    <xf numFmtId="0" fontId="2"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0" fillId="0" borderId="1" xfId="0" applyBorder="1" applyAlignment="1">
      <alignment horizontal="left"/>
    </xf>
    <xf numFmtId="0" fontId="2" fillId="0" borderId="0" xfId="0" applyFont="1" applyAlignment="1">
      <alignment horizontal="center"/>
    </xf>
    <xf numFmtId="0" fontId="5" fillId="0" borderId="1" xfId="0" applyFont="1" applyBorder="1" applyAlignment="1">
      <alignment horizontal="center"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0" fillId="0" borderId="1" xfId="0" applyBorder="1" applyAlignment="1">
      <alignment horizontal="center"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 xfId="0" applyFont="1" applyBorder="1" applyAlignment="1">
      <alignment horizontal="center" vertical="center" wrapText="1"/>
    </xf>
    <xf numFmtId="0" fontId="0" fillId="0" borderId="8"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2" fillId="0" borderId="1" xfId="0" applyFont="1" applyBorder="1" applyAlignment="1">
      <alignment horizontal="center"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7" fillId="0" borderId="1" xfId="0" applyFont="1" applyBorder="1" applyAlignment="1">
      <alignment horizontal="center" vertical="center" wrapText="1"/>
    </xf>
    <xf numFmtId="0" fontId="5" fillId="2" borderId="22"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11" fillId="0" borderId="1" xfId="0" applyFont="1" applyBorder="1" applyAlignment="1">
      <alignment horizontal="center" wrapText="1"/>
    </xf>
    <xf numFmtId="0" fontId="5" fillId="2" borderId="16" xfId="0" applyFont="1" applyFill="1" applyBorder="1" applyAlignment="1">
      <alignment horizontal="center" wrapText="1"/>
    </xf>
    <xf numFmtId="0" fontId="5" fillId="2" borderId="22" xfId="0" applyFont="1" applyFill="1" applyBorder="1" applyAlignment="1">
      <alignment horizontal="center" wrapText="1"/>
    </xf>
    <xf numFmtId="0" fontId="5" fillId="2" borderId="17" xfId="0" applyFont="1" applyFill="1" applyBorder="1" applyAlignment="1">
      <alignment horizontal="center" wrapText="1"/>
    </xf>
    <xf numFmtId="0" fontId="5" fillId="2" borderId="1" xfId="0" applyFont="1" applyFill="1" applyBorder="1" applyAlignment="1">
      <alignment horizontal="center" wrapText="1"/>
    </xf>
    <xf numFmtId="0" fontId="5" fillId="2" borderId="18"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21" xfId="0" applyFont="1" applyFill="1" applyBorder="1" applyAlignment="1">
      <alignment horizontal="center" wrapText="1"/>
    </xf>
    <xf numFmtId="0" fontId="5" fillId="2" borderId="23" xfId="0" applyFont="1" applyFill="1" applyBorder="1" applyAlignment="1">
      <alignment horizont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0" fillId="0" borderId="1" xfId="0" applyBorder="1" applyAlignment="1">
      <alignment horizontal="center" vertical="center"/>
    </xf>
    <xf numFmtId="0" fontId="6" fillId="2" borderId="1" xfId="0" applyFont="1" applyFill="1" applyBorder="1" applyAlignment="1">
      <alignment horizontal="center" vertical="center"/>
    </xf>
    <xf numFmtId="0" fontId="14" fillId="0" borderId="1" xfId="0" applyFont="1" applyBorder="1" applyAlignment="1">
      <alignment horizontal="left"/>
    </xf>
    <xf numFmtId="0" fontId="16" fillId="0" borderId="11" xfId="0" applyFont="1" applyBorder="1" applyAlignment="1">
      <alignment horizontal="center" vertical="center"/>
    </xf>
    <xf numFmtId="0" fontId="16" fillId="0" borderId="28" xfId="0" applyFont="1" applyBorder="1" applyAlignment="1">
      <alignment horizontal="center" vertical="center"/>
    </xf>
    <xf numFmtId="0" fontId="16" fillId="0" borderId="27" xfId="0" applyFont="1" applyBorder="1" applyAlignment="1">
      <alignment horizontal="center" vertical="center"/>
    </xf>
    <xf numFmtId="0" fontId="0" fillId="9" borderId="13" xfId="0" applyFill="1" applyBorder="1" applyAlignment="1">
      <alignment horizontal="center" wrapText="1"/>
    </xf>
    <xf numFmtId="0" fontId="0" fillId="9" borderId="12" xfId="0" applyFill="1" applyBorder="1" applyAlignment="1">
      <alignment horizontal="center" wrapText="1"/>
    </xf>
    <xf numFmtId="0" fontId="0" fillId="9" borderId="29" xfId="0" applyFill="1" applyBorder="1" applyAlignment="1">
      <alignment horizontal="center" wrapText="1"/>
    </xf>
    <xf numFmtId="0" fontId="0" fillId="9" borderId="30" xfId="0" applyFill="1" applyBorder="1" applyAlignment="1">
      <alignment horizontal="center" wrapText="1"/>
    </xf>
    <xf numFmtId="0" fontId="0" fillId="9" borderId="31" xfId="0" applyFill="1" applyBorder="1" applyAlignment="1">
      <alignment horizontal="center" wrapText="1"/>
    </xf>
    <xf numFmtId="0" fontId="0" fillId="9" borderId="32" xfId="0" applyFill="1" applyBorder="1" applyAlignment="1">
      <alignment horizontal="center" wrapText="1"/>
    </xf>
    <xf numFmtId="0" fontId="3" fillId="11" borderId="13" xfId="0" applyFont="1" applyFill="1" applyBorder="1" applyAlignment="1">
      <alignment horizontal="center" vertical="center" wrapText="1"/>
    </xf>
    <xf numFmtId="0" fontId="3" fillId="11" borderId="12" xfId="0" applyFont="1" applyFill="1" applyBorder="1" applyAlignment="1">
      <alignment horizontal="center" vertical="center" wrapText="1"/>
    </xf>
    <xf numFmtId="0" fontId="3" fillId="11" borderId="29" xfId="0" applyFont="1" applyFill="1" applyBorder="1" applyAlignment="1">
      <alignment horizontal="center" vertical="center" wrapText="1"/>
    </xf>
    <xf numFmtId="0" fontId="3" fillId="11" borderId="30" xfId="0" applyFont="1" applyFill="1" applyBorder="1" applyAlignment="1">
      <alignment horizontal="center" vertical="center" wrapText="1"/>
    </xf>
    <xf numFmtId="0" fontId="3" fillId="11" borderId="31" xfId="0" applyFont="1" applyFill="1" applyBorder="1" applyAlignment="1">
      <alignment horizontal="center" vertical="center" wrapText="1"/>
    </xf>
    <xf numFmtId="0" fontId="3" fillId="11" borderId="32"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2" xfId="0" applyFont="1" applyFill="1" applyBorder="1" applyAlignment="1">
      <alignment horizontal="center" vertical="center" wrapText="1"/>
    </xf>
    <xf numFmtId="0" fontId="1" fillId="6" borderId="29" xfId="0" applyFont="1" applyFill="1" applyBorder="1" applyAlignment="1">
      <alignment horizontal="center" vertical="center" wrapText="1"/>
    </xf>
    <xf numFmtId="0" fontId="1" fillId="6" borderId="30" xfId="0" applyFont="1" applyFill="1" applyBorder="1" applyAlignment="1">
      <alignment horizontal="center" vertical="center" wrapText="1"/>
    </xf>
    <xf numFmtId="0" fontId="1" fillId="6" borderId="31" xfId="0" applyFont="1" applyFill="1" applyBorder="1" applyAlignment="1">
      <alignment horizontal="center" vertical="center" wrapText="1"/>
    </xf>
    <xf numFmtId="0" fontId="1" fillId="6" borderId="32" xfId="0" applyFont="1" applyFill="1" applyBorder="1" applyAlignment="1">
      <alignment horizontal="center" vertical="center" wrapText="1"/>
    </xf>
    <xf numFmtId="0" fontId="3" fillId="10" borderId="13" xfId="0" applyFont="1" applyFill="1" applyBorder="1" applyAlignment="1">
      <alignment horizontal="center" wrapText="1"/>
    </xf>
    <xf numFmtId="0" fontId="3" fillId="10" borderId="12" xfId="0" applyFont="1" applyFill="1" applyBorder="1" applyAlignment="1">
      <alignment horizontal="center" wrapText="1"/>
    </xf>
    <xf numFmtId="0" fontId="3" fillId="10" borderId="29" xfId="0" applyFont="1" applyFill="1" applyBorder="1" applyAlignment="1">
      <alignment horizontal="center" wrapText="1"/>
    </xf>
    <xf numFmtId="0" fontId="3" fillId="10" borderId="30" xfId="0" applyFont="1" applyFill="1" applyBorder="1" applyAlignment="1">
      <alignment horizontal="center" wrapText="1"/>
    </xf>
    <xf numFmtId="0" fontId="3" fillId="10" borderId="31" xfId="0" applyFont="1" applyFill="1" applyBorder="1" applyAlignment="1">
      <alignment horizontal="center" wrapText="1"/>
    </xf>
    <xf numFmtId="0" fontId="3" fillId="10" borderId="32" xfId="0" applyFont="1" applyFill="1" applyBorder="1" applyAlignment="1">
      <alignment horizontal="center" wrapText="1"/>
    </xf>
    <xf numFmtId="0" fontId="15" fillId="0" borderId="1" xfId="0" applyFont="1" applyBorder="1" applyAlignment="1">
      <alignment horizontal="center" vertical="center" wrapText="1"/>
    </xf>
    <xf numFmtId="0" fontId="16" fillId="0" borderId="8" xfId="0" applyFont="1" applyBorder="1" applyAlignment="1">
      <alignment horizontal="center"/>
    </xf>
    <xf numFmtId="0" fontId="16" fillId="0" borderId="9" xfId="0" applyFont="1" applyBorder="1" applyAlignment="1">
      <alignment horizontal="center"/>
    </xf>
    <xf numFmtId="0" fontId="16" fillId="0" borderId="10" xfId="0" applyFont="1" applyBorder="1" applyAlignment="1">
      <alignment horizontal="center"/>
    </xf>
    <xf numFmtId="0" fontId="0" fillId="0" borderId="13" xfId="0" applyBorder="1"/>
    <xf numFmtId="0" fontId="0" fillId="0" borderId="14" xfId="0" applyBorder="1"/>
    <xf numFmtId="0" fontId="0" fillId="0" borderId="12" xfId="0" applyBorder="1"/>
    <xf numFmtId="0" fontId="0" fillId="0" borderId="31" xfId="0" applyBorder="1"/>
    <xf numFmtId="0" fontId="0" fillId="0" borderId="33" xfId="0" applyBorder="1"/>
    <xf numFmtId="0" fontId="0" fillId="0" borderId="32" xfId="0" applyBorder="1"/>
    <xf numFmtId="0" fontId="0" fillId="15" borderId="13" xfId="0" applyFill="1" applyBorder="1" applyAlignment="1">
      <alignment vertical="center" wrapText="1"/>
    </xf>
    <xf numFmtId="0" fontId="0" fillId="15" borderId="14" xfId="0" applyFill="1" applyBorder="1" applyAlignment="1">
      <alignment vertical="center"/>
    </xf>
    <xf numFmtId="0" fontId="0" fillId="15" borderId="12" xfId="0" applyFill="1" applyBorder="1" applyAlignment="1">
      <alignment vertical="center"/>
    </xf>
    <xf numFmtId="0" fontId="0" fillId="15" borderId="29" xfId="0" applyFill="1" applyBorder="1" applyAlignment="1">
      <alignment vertical="center"/>
    </xf>
    <xf numFmtId="0" fontId="0" fillId="15" borderId="0" xfId="0" applyFill="1" applyAlignment="1">
      <alignment vertical="center"/>
    </xf>
    <xf numFmtId="0" fontId="0" fillId="15" borderId="30" xfId="0" applyFill="1" applyBorder="1" applyAlignment="1">
      <alignment vertical="center"/>
    </xf>
    <xf numFmtId="0" fontId="0" fillId="15" borderId="31" xfId="0" applyFill="1" applyBorder="1" applyAlignment="1">
      <alignment vertical="center"/>
    </xf>
    <xf numFmtId="0" fontId="0" fillId="15" borderId="33" xfId="0" applyFill="1" applyBorder="1" applyAlignment="1">
      <alignment vertical="center"/>
    </xf>
    <xf numFmtId="0" fontId="0" fillId="15" borderId="32" xfId="0" applyFill="1" applyBorder="1" applyAlignment="1">
      <alignment vertical="center"/>
    </xf>
    <xf numFmtId="0" fontId="8" fillId="8" borderId="8" xfId="0" applyFont="1" applyFill="1" applyBorder="1" applyAlignment="1">
      <alignment horizontal="center" vertical="center" wrapText="1"/>
    </xf>
    <xf numFmtId="0" fontId="8" fillId="8" borderId="9" xfId="0" applyFont="1" applyFill="1" applyBorder="1" applyAlignment="1">
      <alignment horizontal="center" vertical="center" wrapText="1"/>
    </xf>
    <xf numFmtId="0" fontId="8" fillId="8" borderId="10" xfId="0" applyFont="1" applyFill="1" applyBorder="1" applyAlignment="1">
      <alignment horizontal="center" vertical="center" wrapText="1"/>
    </xf>
    <xf numFmtId="0" fontId="0" fillId="12" borderId="13" xfId="0" applyFill="1" applyBorder="1" applyAlignment="1">
      <alignment vertical="center" wrapText="1"/>
    </xf>
    <xf numFmtId="0" fontId="0" fillId="12" borderId="14" xfId="0" applyFill="1" applyBorder="1" applyAlignment="1">
      <alignment vertical="center"/>
    </xf>
    <xf numFmtId="0" fontId="0" fillId="12" borderId="12" xfId="0" applyFill="1" applyBorder="1" applyAlignment="1">
      <alignment vertical="center"/>
    </xf>
    <xf numFmtId="0" fontId="0" fillId="12" borderId="29" xfId="0" applyFill="1" applyBorder="1" applyAlignment="1">
      <alignment vertical="center"/>
    </xf>
    <xf numFmtId="0" fontId="0" fillId="12" borderId="0" xfId="0" applyFill="1" applyAlignment="1">
      <alignment vertical="center"/>
    </xf>
    <xf numFmtId="0" fontId="0" fillId="12" borderId="30" xfId="0" applyFill="1" applyBorder="1" applyAlignment="1">
      <alignment vertical="center"/>
    </xf>
    <xf numFmtId="0" fontId="0" fillId="12" borderId="31" xfId="0" applyFill="1" applyBorder="1" applyAlignment="1">
      <alignment vertical="center"/>
    </xf>
    <xf numFmtId="0" fontId="0" fillId="12" borderId="33" xfId="0" applyFill="1" applyBorder="1" applyAlignment="1">
      <alignment vertical="center"/>
    </xf>
    <xf numFmtId="0" fontId="0" fillId="12" borderId="32" xfId="0" applyFill="1" applyBorder="1" applyAlignment="1">
      <alignment vertical="center"/>
    </xf>
    <xf numFmtId="0" fontId="0" fillId="5" borderId="13" xfId="0" applyFill="1" applyBorder="1" applyAlignment="1">
      <alignment vertical="center" wrapText="1"/>
    </xf>
    <xf numFmtId="0" fontId="0" fillId="5" borderId="14" xfId="0" applyFill="1" applyBorder="1" applyAlignment="1">
      <alignment vertical="center" wrapText="1"/>
    </xf>
    <xf numFmtId="0" fontId="0" fillId="5" borderId="12" xfId="0" applyFill="1" applyBorder="1" applyAlignment="1">
      <alignment vertical="center" wrapText="1"/>
    </xf>
    <xf numFmtId="0" fontId="0" fillId="5" borderId="29" xfId="0" applyFill="1" applyBorder="1" applyAlignment="1">
      <alignment vertical="center" wrapText="1"/>
    </xf>
    <xf numFmtId="0" fontId="0" fillId="5" borderId="0" xfId="0" applyFill="1" applyAlignment="1">
      <alignment vertical="center" wrapText="1"/>
    </xf>
    <xf numFmtId="0" fontId="0" fillId="5" borderId="30" xfId="0" applyFill="1" applyBorder="1" applyAlignment="1">
      <alignment vertical="center" wrapText="1"/>
    </xf>
    <xf numFmtId="0" fontId="0" fillId="5" borderId="31" xfId="0" applyFill="1" applyBorder="1" applyAlignment="1">
      <alignment vertical="center" wrapText="1"/>
    </xf>
    <xf numFmtId="0" fontId="0" fillId="5" borderId="33" xfId="0" applyFill="1" applyBorder="1" applyAlignment="1">
      <alignment vertical="center" wrapText="1"/>
    </xf>
    <xf numFmtId="0" fontId="0" fillId="5" borderId="32" xfId="0" applyFill="1" applyBorder="1" applyAlignment="1">
      <alignment vertical="center" wrapText="1"/>
    </xf>
    <xf numFmtId="0" fontId="0" fillId="3" borderId="13" xfId="0" applyFill="1" applyBorder="1" applyAlignment="1">
      <alignment vertical="center" wrapText="1"/>
    </xf>
    <xf numFmtId="0" fontId="0" fillId="3" borderId="14" xfId="0" applyFill="1" applyBorder="1" applyAlignment="1">
      <alignment vertical="center" wrapText="1"/>
    </xf>
    <xf numFmtId="0" fontId="0" fillId="3" borderId="12" xfId="0" applyFill="1" applyBorder="1" applyAlignment="1">
      <alignment vertical="center" wrapText="1"/>
    </xf>
    <xf numFmtId="0" fontId="0" fillId="3" borderId="29" xfId="0" applyFill="1" applyBorder="1" applyAlignment="1">
      <alignment vertical="center" wrapText="1"/>
    </xf>
    <xf numFmtId="0" fontId="0" fillId="3" borderId="0" xfId="0" applyFill="1" applyAlignment="1">
      <alignment vertical="center" wrapText="1"/>
    </xf>
    <xf numFmtId="0" fontId="0" fillId="3" borderId="30" xfId="0" applyFill="1" applyBorder="1" applyAlignment="1">
      <alignment vertical="center" wrapText="1"/>
    </xf>
    <xf numFmtId="0" fontId="0" fillId="3" borderId="31" xfId="0" applyFill="1" applyBorder="1" applyAlignment="1">
      <alignment vertical="center" wrapText="1"/>
    </xf>
    <xf numFmtId="0" fontId="0" fillId="3" borderId="33" xfId="0" applyFill="1" applyBorder="1" applyAlignment="1">
      <alignment vertical="center" wrapText="1"/>
    </xf>
    <xf numFmtId="0" fontId="0" fillId="3" borderId="32" xfId="0" applyFill="1" applyBorder="1" applyAlignment="1">
      <alignment vertical="center" wrapText="1"/>
    </xf>
    <xf numFmtId="0" fontId="0" fillId="13" borderId="13" xfId="0" applyFill="1" applyBorder="1" applyAlignment="1">
      <alignment vertical="center" wrapText="1"/>
    </xf>
    <xf numFmtId="0" fontId="0" fillId="13" borderId="14" xfId="0" applyFill="1" applyBorder="1" applyAlignment="1">
      <alignment vertical="center" wrapText="1"/>
    </xf>
    <xf numFmtId="0" fontId="0" fillId="13" borderId="12" xfId="0" applyFill="1" applyBorder="1" applyAlignment="1">
      <alignment vertical="center" wrapText="1"/>
    </xf>
    <xf numFmtId="0" fontId="0" fillId="13" borderId="29" xfId="0" applyFill="1" applyBorder="1" applyAlignment="1">
      <alignment vertical="center" wrapText="1"/>
    </xf>
    <xf numFmtId="0" fontId="0" fillId="13" borderId="0" xfId="0" applyFill="1" applyAlignment="1">
      <alignment vertical="center" wrapText="1"/>
    </xf>
    <xf numFmtId="0" fontId="0" fillId="13" borderId="30" xfId="0" applyFill="1" applyBorder="1" applyAlignment="1">
      <alignment vertical="center" wrapText="1"/>
    </xf>
    <xf numFmtId="0" fontId="0" fillId="13" borderId="31" xfId="0" applyFill="1" applyBorder="1" applyAlignment="1">
      <alignment vertical="center" wrapText="1"/>
    </xf>
    <xf numFmtId="0" fontId="0" fillId="13" borderId="33" xfId="0" applyFill="1" applyBorder="1" applyAlignment="1">
      <alignment vertical="center" wrapText="1"/>
    </xf>
    <xf numFmtId="0" fontId="0" fillId="13" borderId="32" xfId="0" applyFill="1" applyBorder="1" applyAlignment="1">
      <alignment vertical="center" wrapText="1"/>
    </xf>
    <xf numFmtId="0" fontId="0" fillId="14" borderId="13" xfId="0" applyFill="1" applyBorder="1" applyAlignment="1">
      <alignment wrapText="1"/>
    </xf>
    <xf numFmtId="0" fontId="0" fillId="14" borderId="14" xfId="0" applyFill="1" applyBorder="1"/>
    <xf numFmtId="0" fontId="0" fillId="14" borderId="12" xfId="0" applyFill="1" applyBorder="1"/>
    <xf numFmtId="0" fontId="0" fillId="14" borderId="29" xfId="0" applyFill="1" applyBorder="1"/>
    <xf numFmtId="0" fontId="0" fillId="14" borderId="0" xfId="0" applyFill="1"/>
    <xf numFmtId="0" fontId="0" fillId="14" borderId="30" xfId="0" applyFill="1" applyBorder="1"/>
    <xf numFmtId="0" fontId="0" fillId="14" borderId="31" xfId="0" applyFill="1" applyBorder="1"/>
    <xf numFmtId="0" fontId="0" fillId="14" borderId="33" xfId="0" applyFill="1" applyBorder="1"/>
    <xf numFmtId="0" fontId="0" fillId="14" borderId="32" xfId="0" applyFill="1" applyBorder="1"/>
  </cellXfs>
  <cellStyles count="4">
    <cellStyle name="Normal" xfId="0" builtinId="0"/>
    <cellStyle name="Normal 2" xfId="1" xr:uid="{00000000-0005-0000-0000-000002000000}"/>
    <cellStyle name="Normal 2 2" xfId="2" xr:uid="{00000000-0005-0000-0000-000003000000}"/>
    <cellStyle name="Porcentaje" xfId="3" builtinId="5"/>
  </cellStyles>
  <dxfs count="113">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66FF"/>
      <color rgb="FFBDCBD5"/>
      <color rgb="FF00B036"/>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518160</xdr:colOff>
      <xdr:row>43</xdr:row>
      <xdr:rowOff>121920</xdr:rowOff>
    </xdr:from>
    <xdr:to>
      <xdr:col>8</xdr:col>
      <xdr:colOff>632460</xdr:colOff>
      <xdr:row>56</xdr:row>
      <xdr:rowOff>45720</xdr:rowOff>
    </xdr:to>
    <xdr:pic>
      <xdr:nvPicPr>
        <xdr:cNvPr id="3" name="Imagen 1">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042160" y="19429095"/>
          <a:ext cx="5429250" cy="25146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cuerdode-my.sharepoint.com/personal/planeacion_eso_gov_co/Documents/2024-2/RIESGOS%20FISCALES/Matriz-Mapa-Riesgos-OFAI-V3.xlsx" TargetMode="External"/><Relationship Id="rId1" Type="http://schemas.openxmlformats.org/officeDocument/2006/relationships/externalLinkPath" Target="https://acuerdode-my.sharepoint.com/personal/planeacion_eso_gov_co/Documents/2024-2/RIESGOS%20FISCALES/Matriz-Mapa-Riesgos-OFAI-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s2lzFs8z7EW8q29JLKKmNHM9hu4kUc1IklPdtwrUZiVWMAy49Q6wS7D5n5o4naPW" itemId="01MVKDCZ7A4A2MZATB7RCILGYD45OW3KEE">
      <xxl21:absoluteUrl r:id="rId2"/>
    </xxl21:alternateUrls>
    <sheetNames>
      <sheetName val="Intructivo "/>
      <sheetName val="CONTEXTO"/>
      <sheetName val="Mapa de Riesgos"/>
      <sheetName val="Matriz Calor Inherente"/>
      <sheetName val="Matriz Calor Residual"/>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7"/>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002060"/>
    <pageSetUpPr fitToPage="1"/>
  </sheetPr>
  <dimension ref="A1:P18"/>
  <sheetViews>
    <sheetView topLeftCell="A3" zoomScale="71" zoomScaleNormal="71" workbookViewId="0">
      <pane xSplit="1" ySplit="4" topLeftCell="C15" activePane="bottomRight" state="frozen"/>
      <selection pane="topRight"/>
      <selection pane="bottomLeft"/>
      <selection pane="bottomRight" activeCell="A3" sqref="A3:P16"/>
    </sheetView>
  </sheetViews>
  <sheetFormatPr baseColWidth="10" defaultColWidth="11.42578125" defaultRowHeight="16.5" x14ac:dyDescent="0.3"/>
  <cols>
    <col min="1" max="1" width="12.85546875" style="25" customWidth="1"/>
    <col min="2" max="2" width="10.85546875" style="25" hidden="1" customWidth="1"/>
    <col min="3" max="3" width="25.85546875" style="28" customWidth="1"/>
    <col min="4" max="4" width="13.7109375" style="29" hidden="1" customWidth="1"/>
    <col min="5" max="5" width="25.5703125" style="28" customWidth="1"/>
    <col min="6" max="6" width="33.85546875" style="28" customWidth="1"/>
    <col min="7" max="7" width="34.5703125" style="29" customWidth="1"/>
    <col min="8" max="8" width="19.85546875" style="29" hidden="1" customWidth="1"/>
    <col min="9" max="9" width="17.5703125" style="28" hidden="1" customWidth="1"/>
    <col min="10" max="10" width="20" style="28" hidden="1" customWidth="1"/>
    <col min="11" max="11" width="26.140625" style="29" customWidth="1"/>
    <col min="12" max="12" width="19.140625" style="25" hidden="1" customWidth="1"/>
    <col min="13" max="13" width="36.28515625" style="25" hidden="1" customWidth="1"/>
    <col min="14" max="14" width="39.7109375" style="25" customWidth="1"/>
    <col min="15" max="15" width="33.42578125" style="25" customWidth="1"/>
    <col min="16" max="16" width="29.5703125" style="25" customWidth="1"/>
    <col min="17" max="16384" width="11.42578125" style="25"/>
  </cols>
  <sheetData>
    <row r="1" spans="1:16" s="30" customFormat="1" ht="49.5" customHeight="1" x14ac:dyDescent="0.25">
      <c r="A1" s="136" t="s">
        <v>0</v>
      </c>
      <c r="B1" s="137"/>
      <c r="C1" s="124" t="s">
        <v>1</v>
      </c>
      <c r="D1" s="124"/>
      <c r="E1" s="124"/>
      <c r="F1" s="124"/>
      <c r="G1" s="124"/>
      <c r="H1" s="124"/>
      <c r="I1" s="124"/>
      <c r="J1" s="124"/>
      <c r="K1" s="124"/>
      <c r="L1" s="124"/>
      <c r="M1" s="124"/>
      <c r="N1" s="124"/>
      <c r="O1" s="124"/>
      <c r="P1" s="124"/>
    </row>
    <row r="2" spans="1:16" s="30" customFormat="1" ht="51.75" customHeight="1" x14ac:dyDescent="0.25">
      <c r="A2" s="138" t="s">
        <v>2</v>
      </c>
      <c r="B2" s="139"/>
      <c r="C2" s="123" t="s">
        <v>3</v>
      </c>
      <c r="D2" s="123"/>
      <c r="E2" s="123"/>
      <c r="F2" s="123"/>
      <c r="G2" s="123"/>
      <c r="H2" s="123"/>
      <c r="I2" s="123"/>
      <c r="J2" s="123"/>
      <c r="K2" s="123"/>
      <c r="L2" s="123"/>
      <c r="M2" s="123"/>
      <c r="N2" s="123"/>
      <c r="O2" s="123"/>
      <c r="P2" s="123"/>
    </row>
    <row r="3" spans="1:16" ht="35.25" x14ac:dyDescent="0.3">
      <c r="A3" s="125" t="s">
        <v>4</v>
      </c>
      <c r="B3" s="125"/>
      <c r="C3" s="125"/>
      <c r="D3" s="125"/>
      <c r="E3" s="125"/>
      <c r="F3" s="125"/>
      <c r="G3" s="125"/>
      <c r="H3" s="125"/>
      <c r="I3" s="125"/>
      <c r="J3" s="125"/>
      <c r="K3" s="125"/>
      <c r="L3" s="125"/>
      <c r="M3" s="125"/>
      <c r="N3" s="125"/>
      <c r="O3" s="125"/>
      <c r="P3" s="125"/>
    </row>
    <row r="4" spans="1:16" ht="23.25" x14ac:dyDescent="0.3">
      <c r="A4" s="126" t="s">
        <v>5</v>
      </c>
      <c r="B4" s="126"/>
      <c r="C4" s="126"/>
      <c r="D4" s="126"/>
      <c r="E4" s="126"/>
      <c r="F4" s="126"/>
      <c r="G4" s="126"/>
      <c r="H4" s="126"/>
      <c r="I4" s="126"/>
      <c r="J4" s="126"/>
      <c r="K4" s="126"/>
      <c r="L4" s="126"/>
      <c r="M4" s="126"/>
      <c r="N4" s="126"/>
      <c r="O4" s="126"/>
      <c r="P4" s="126"/>
    </row>
    <row r="5" spans="1:16" x14ac:dyDescent="0.3">
      <c r="A5" s="118" t="s">
        <v>6</v>
      </c>
      <c r="B5" s="120" t="s">
        <v>7</v>
      </c>
      <c r="C5" s="118" t="s">
        <v>8</v>
      </c>
      <c r="D5" s="118" t="s">
        <v>9</v>
      </c>
      <c r="E5" s="134" t="s">
        <v>10</v>
      </c>
      <c r="F5" s="118" t="s">
        <v>11</v>
      </c>
      <c r="G5" s="112" t="s">
        <v>12</v>
      </c>
      <c r="H5" s="110" t="s">
        <v>13</v>
      </c>
      <c r="I5" s="110" t="s">
        <v>14</v>
      </c>
      <c r="J5" s="110" t="s">
        <v>15</v>
      </c>
      <c r="K5" s="110" t="s">
        <v>16</v>
      </c>
      <c r="L5" s="128" t="s">
        <v>17</v>
      </c>
      <c r="M5" s="122" t="s">
        <v>18</v>
      </c>
      <c r="N5" s="130" t="s">
        <v>19</v>
      </c>
      <c r="O5" s="122" t="s">
        <v>20</v>
      </c>
      <c r="P5" s="121" t="s">
        <v>21</v>
      </c>
    </row>
    <row r="6" spans="1:16" ht="37.5" customHeight="1" x14ac:dyDescent="0.3">
      <c r="A6" s="119"/>
      <c r="B6" s="118"/>
      <c r="C6" s="119"/>
      <c r="D6" s="119"/>
      <c r="E6" s="135"/>
      <c r="F6" s="119"/>
      <c r="G6" s="113"/>
      <c r="H6" s="111"/>
      <c r="I6" s="111"/>
      <c r="J6" s="111"/>
      <c r="K6" s="133"/>
      <c r="L6" s="129"/>
      <c r="M6" s="132"/>
      <c r="N6" s="131"/>
      <c r="O6" s="127"/>
      <c r="P6" s="122"/>
    </row>
    <row r="7" spans="1:16" s="30" customFormat="1" ht="330.75" customHeight="1" x14ac:dyDescent="0.3">
      <c r="A7" s="115" t="s">
        <v>22</v>
      </c>
      <c r="B7" s="26" t="s">
        <v>23</v>
      </c>
      <c r="C7" s="31" t="s">
        <v>24</v>
      </c>
      <c r="D7" s="31" t="s">
        <v>25</v>
      </c>
      <c r="E7" s="31" t="s">
        <v>26</v>
      </c>
      <c r="F7" s="32" t="s">
        <v>27</v>
      </c>
      <c r="G7" s="32" t="s">
        <v>28</v>
      </c>
      <c r="H7" s="32" t="s">
        <v>29</v>
      </c>
      <c r="I7" s="34">
        <v>45292</v>
      </c>
      <c r="J7" s="35">
        <v>45657</v>
      </c>
      <c r="K7" s="36" t="s">
        <v>30</v>
      </c>
      <c r="L7" s="43">
        <v>1</v>
      </c>
      <c r="M7" s="95">
        <v>1</v>
      </c>
      <c r="N7" s="99" t="s">
        <v>31</v>
      </c>
      <c r="O7" s="100" t="s">
        <v>32</v>
      </c>
      <c r="P7" s="37" t="s">
        <v>33</v>
      </c>
    </row>
    <row r="8" spans="1:16" s="30" customFormat="1" ht="409.5" x14ac:dyDescent="0.25">
      <c r="A8" s="116"/>
      <c r="B8" s="26" t="s">
        <v>34</v>
      </c>
      <c r="C8" s="31" t="s">
        <v>35</v>
      </c>
      <c r="D8" s="31" t="s">
        <v>25</v>
      </c>
      <c r="E8" s="31" t="s">
        <v>36</v>
      </c>
      <c r="F8" s="31" t="s">
        <v>37</v>
      </c>
      <c r="G8" s="32" t="s">
        <v>38</v>
      </c>
      <c r="H8" s="32" t="s">
        <v>39</v>
      </c>
      <c r="I8" s="34">
        <v>45292</v>
      </c>
      <c r="J8" s="35">
        <v>45657</v>
      </c>
      <c r="K8" s="37" t="s">
        <v>40</v>
      </c>
      <c r="L8" s="43">
        <v>1</v>
      </c>
      <c r="M8" s="95">
        <v>1</v>
      </c>
      <c r="N8" s="99" t="s">
        <v>41</v>
      </c>
      <c r="O8" s="100" t="s">
        <v>42</v>
      </c>
      <c r="P8" s="37" t="s">
        <v>33</v>
      </c>
    </row>
    <row r="9" spans="1:16" s="30" customFormat="1" ht="263.25" x14ac:dyDescent="0.25">
      <c r="A9" s="116"/>
      <c r="B9" s="26" t="s">
        <v>43</v>
      </c>
      <c r="C9" s="31" t="s">
        <v>44</v>
      </c>
      <c r="D9" s="31" t="s">
        <v>25</v>
      </c>
      <c r="E9" s="31" t="s">
        <v>45</v>
      </c>
      <c r="F9" s="31" t="s">
        <v>46</v>
      </c>
      <c r="G9" s="32" t="s">
        <v>47</v>
      </c>
      <c r="H9" s="32" t="s">
        <v>39</v>
      </c>
      <c r="I9" s="34">
        <v>45292</v>
      </c>
      <c r="J9" s="35">
        <v>45657</v>
      </c>
      <c r="K9" s="37" t="s">
        <v>48</v>
      </c>
      <c r="L9" s="44">
        <v>1</v>
      </c>
      <c r="M9" s="95">
        <v>1</v>
      </c>
      <c r="N9" s="101" t="s">
        <v>49</v>
      </c>
      <c r="O9" s="102" t="s">
        <v>32</v>
      </c>
      <c r="P9" s="37" t="s">
        <v>33</v>
      </c>
    </row>
    <row r="10" spans="1:16" s="30" customFormat="1" ht="263.25" x14ac:dyDescent="0.25">
      <c r="A10" s="117"/>
      <c r="B10" s="26" t="s">
        <v>50</v>
      </c>
      <c r="C10" s="31" t="s">
        <v>51</v>
      </c>
      <c r="D10" s="31" t="s">
        <v>25</v>
      </c>
      <c r="E10" s="31" t="s">
        <v>52</v>
      </c>
      <c r="F10" s="31" t="s">
        <v>53</v>
      </c>
      <c r="G10" s="32" t="s">
        <v>54</v>
      </c>
      <c r="H10" s="32" t="s">
        <v>29</v>
      </c>
      <c r="I10" s="34">
        <v>45292</v>
      </c>
      <c r="J10" s="35">
        <v>45657</v>
      </c>
      <c r="K10" s="32" t="s">
        <v>55</v>
      </c>
      <c r="L10" s="43">
        <v>1</v>
      </c>
      <c r="M10" s="95">
        <v>1</v>
      </c>
      <c r="N10" s="101" t="s">
        <v>56</v>
      </c>
      <c r="O10" s="103"/>
      <c r="P10" s="37" t="s">
        <v>57</v>
      </c>
    </row>
    <row r="11" spans="1:16" s="30" customFormat="1" ht="283.5" x14ac:dyDescent="0.25">
      <c r="A11" s="114" t="s">
        <v>58</v>
      </c>
      <c r="B11" s="26" t="s">
        <v>59</v>
      </c>
      <c r="C11" s="31" t="s">
        <v>60</v>
      </c>
      <c r="D11" s="33" t="s">
        <v>25</v>
      </c>
      <c r="E11" s="32" t="s">
        <v>61</v>
      </c>
      <c r="F11" s="31" t="s">
        <v>62</v>
      </c>
      <c r="G11" s="31" t="s">
        <v>63</v>
      </c>
      <c r="H11" s="31" t="s">
        <v>64</v>
      </c>
      <c r="I11" s="34">
        <v>45292</v>
      </c>
      <c r="J11" s="35">
        <v>45657</v>
      </c>
      <c r="K11" s="31" t="s">
        <v>65</v>
      </c>
      <c r="L11" s="38"/>
      <c r="M11" s="95">
        <v>1</v>
      </c>
      <c r="N11" s="104" t="s">
        <v>66</v>
      </c>
      <c r="O11" s="101" t="s">
        <v>67</v>
      </c>
      <c r="P11" s="32" t="s">
        <v>68</v>
      </c>
    </row>
    <row r="12" spans="1:16" s="30" customFormat="1" ht="364.5" x14ac:dyDescent="0.25">
      <c r="A12" s="114"/>
      <c r="B12" s="26" t="s">
        <v>69</v>
      </c>
      <c r="C12" s="31" t="s">
        <v>70</v>
      </c>
      <c r="D12" s="33" t="s">
        <v>25</v>
      </c>
      <c r="E12" s="31" t="s">
        <v>71</v>
      </c>
      <c r="F12" s="31" t="s">
        <v>72</v>
      </c>
      <c r="G12" s="32" t="s">
        <v>73</v>
      </c>
      <c r="H12" s="32" t="s">
        <v>74</v>
      </c>
      <c r="I12" s="34">
        <v>45292</v>
      </c>
      <c r="J12" s="35">
        <v>45657</v>
      </c>
      <c r="K12" s="32" t="s">
        <v>75</v>
      </c>
      <c r="L12" s="38"/>
      <c r="M12" s="95">
        <v>1</v>
      </c>
      <c r="N12" s="105" t="s">
        <v>76</v>
      </c>
      <c r="O12" s="101" t="s">
        <v>67</v>
      </c>
      <c r="P12" s="31" t="s">
        <v>77</v>
      </c>
    </row>
    <row r="13" spans="1:16" s="30" customFormat="1" ht="222.75" x14ac:dyDescent="0.25">
      <c r="A13" s="27" t="s">
        <v>78</v>
      </c>
      <c r="B13" s="26" t="s">
        <v>79</v>
      </c>
      <c r="C13" s="39" t="s">
        <v>80</v>
      </c>
      <c r="D13" s="40" t="s">
        <v>25</v>
      </c>
      <c r="E13" s="39" t="s">
        <v>81</v>
      </c>
      <c r="F13" s="39" t="s">
        <v>82</v>
      </c>
      <c r="G13" s="39" t="s">
        <v>83</v>
      </c>
      <c r="H13" s="41" t="s">
        <v>84</v>
      </c>
      <c r="I13" s="34">
        <v>45292</v>
      </c>
      <c r="J13" s="35">
        <v>45657</v>
      </c>
      <c r="K13" s="42" t="s">
        <v>85</v>
      </c>
      <c r="L13" s="49">
        <v>0.67</v>
      </c>
      <c r="M13" s="50">
        <v>1</v>
      </c>
      <c r="N13" s="106" t="s">
        <v>86</v>
      </c>
      <c r="O13" s="107" t="s">
        <v>87</v>
      </c>
      <c r="P13" s="32" t="s">
        <v>88</v>
      </c>
    </row>
    <row r="14" spans="1:16" s="30" customFormat="1" ht="304.5" customHeight="1" x14ac:dyDescent="0.25">
      <c r="A14" s="115" t="s">
        <v>89</v>
      </c>
      <c r="B14" s="26" t="s">
        <v>90</v>
      </c>
      <c r="C14" s="39" t="s">
        <v>91</v>
      </c>
      <c r="D14" s="40" t="s">
        <v>25</v>
      </c>
      <c r="E14" s="39" t="s">
        <v>92</v>
      </c>
      <c r="F14" s="39" t="s">
        <v>93</v>
      </c>
      <c r="G14" s="39" t="s">
        <v>94</v>
      </c>
      <c r="H14" s="39" t="s">
        <v>95</v>
      </c>
      <c r="I14" s="34">
        <v>45292</v>
      </c>
      <c r="J14" s="35">
        <v>45657</v>
      </c>
      <c r="K14" s="48" t="s">
        <v>96</v>
      </c>
      <c r="L14" s="46">
        <v>0.6</v>
      </c>
      <c r="M14" s="47">
        <v>1</v>
      </c>
      <c r="N14" s="108" t="s">
        <v>97</v>
      </c>
      <c r="O14" s="109" t="s">
        <v>98</v>
      </c>
      <c r="P14" s="45" t="s">
        <v>57</v>
      </c>
    </row>
    <row r="15" spans="1:16" s="30" customFormat="1" ht="300.75" customHeight="1" x14ac:dyDescent="0.25">
      <c r="A15" s="116"/>
      <c r="B15" s="26" t="s">
        <v>99</v>
      </c>
      <c r="C15" s="39" t="s">
        <v>100</v>
      </c>
      <c r="D15" s="40" t="s">
        <v>25</v>
      </c>
      <c r="E15" s="39" t="s">
        <v>92</v>
      </c>
      <c r="F15" s="39" t="s">
        <v>101</v>
      </c>
      <c r="G15" s="39" t="s">
        <v>102</v>
      </c>
      <c r="H15" s="39" t="s">
        <v>95</v>
      </c>
      <c r="I15" s="34">
        <v>45292</v>
      </c>
      <c r="J15" s="35">
        <v>45657</v>
      </c>
      <c r="K15" s="48" t="s">
        <v>103</v>
      </c>
      <c r="L15" s="46">
        <v>0.7</v>
      </c>
      <c r="M15" s="47">
        <v>1</v>
      </c>
      <c r="N15" s="108" t="s">
        <v>104</v>
      </c>
      <c r="O15" s="109" t="s">
        <v>105</v>
      </c>
      <c r="P15" s="45" t="s">
        <v>106</v>
      </c>
    </row>
    <row r="16" spans="1:16" s="30" customFormat="1" ht="219.75" customHeight="1" x14ac:dyDescent="0.25">
      <c r="A16" s="117"/>
      <c r="B16" s="26" t="s">
        <v>107</v>
      </c>
      <c r="C16" s="39" t="s">
        <v>108</v>
      </c>
      <c r="D16" s="40" t="s">
        <v>25</v>
      </c>
      <c r="E16" s="39" t="s">
        <v>92</v>
      </c>
      <c r="F16" s="39" t="s">
        <v>109</v>
      </c>
      <c r="G16" s="39" t="s">
        <v>110</v>
      </c>
      <c r="H16" s="39" t="s">
        <v>95</v>
      </c>
      <c r="I16" s="34">
        <v>45292</v>
      </c>
      <c r="J16" s="35">
        <v>45657</v>
      </c>
      <c r="K16" s="48" t="s">
        <v>111</v>
      </c>
      <c r="L16" s="46">
        <v>0.5</v>
      </c>
      <c r="M16" s="47">
        <v>1</v>
      </c>
      <c r="N16" s="108" t="s">
        <v>112</v>
      </c>
      <c r="O16" s="109" t="s">
        <v>113</v>
      </c>
      <c r="P16" s="45" t="s">
        <v>114</v>
      </c>
    </row>
    <row r="17" spans="3:11" s="30" customFormat="1" x14ac:dyDescent="0.25">
      <c r="C17" s="28"/>
      <c r="D17" s="29"/>
      <c r="E17" s="28"/>
      <c r="F17" s="28"/>
      <c r="G17" s="29"/>
      <c r="H17" s="29"/>
      <c r="I17" s="28"/>
      <c r="J17" s="28"/>
      <c r="K17" s="29"/>
    </row>
    <row r="18" spans="3:11" s="30" customFormat="1" x14ac:dyDescent="0.25">
      <c r="C18" s="28"/>
      <c r="D18" s="29"/>
      <c r="E18" s="28"/>
      <c r="F18" s="28"/>
      <c r="G18" s="29"/>
      <c r="H18" s="29"/>
      <c r="I18" s="28"/>
      <c r="J18" s="28"/>
      <c r="K18" s="29"/>
    </row>
  </sheetData>
  <mergeCells count="25">
    <mergeCell ref="P5:P6"/>
    <mergeCell ref="C2:P2"/>
    <mergeCell ref="C1:P1"/>
    <mergeCell ref="A3:P3"/>
    <mergeCell ref="A4:P4"/>
    <mergeCell ref="O5:O6"/>
    <mergeCell ref="L5:L6"/>
    <mergeCell ref="N5:N6"/>
    <mergeCell ref="M5:M6"/>
    <mergeCell ref="K5:K6"/>
    <mergeCell ref="A5:A6"/>
    <mergeCell ref="C5:C6"/>
    <mergeCell ref="D5:D6"/>
    <mergeCell ref="E5:E6"/>
    <mergeCell ref="A1:B1"/>
    <mergeCell ref="A2:B2"/>
    <mergeCell ref="J5:J6"/>
    <mergeCell ref="I5:I6"/>
    <mergeCell ref="G5:G6"/>
    <mergeCell ref="A11:A12"/>
    <mergeCell ref="A14:A16"/>
    <mergeCell ref="H5:H6"/>
    <mergeCell ref="F5:F6"/>
    <mergeCell ref="B5:B6"/>
    <mergeCell ref="A7:A10"/>
  </mergeCells>
  <phoneticPr fontId="19" type="noConversion"/>
  <printOptions horizontalCentered="1" verticalCentered="1"/>
  <pageMargins left="0.25" right="0.25" top="0.75" bottom="0.75" header="0.3" footer="0.3"/>
  <pageSetup scale="51"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9A7D9-A13E-4439-8B51-7698608490DE}">
  <sheetPr codeName="Hoja6">
    <tabColor rgb="FF002060"/>
    <pageSetUpPr fitToPage="1"/>
  </sheetPr>
  <dimension ref="A1:BQ35"/>
  <sheetViews>
    <sheetView topLeftCell="F9" zoomScale="90" zoomScaleNormal="90" workbookViewId="0">
      <selection activeCell="AK30" sqref="AK30:AK31"/>
    </sheetView>
  </sheetViews>
  <sheetFormatPr baseColWidth="10" defaultColWidth="11.42578125" defaultRowHeight="16.5" x14ac:dyDescent="0.3"/>
  <cols>
    <col min="1" max="1" width="4" style="93" bestFit="1" customWidth="1"/>
    <col min="2" max="2" width="14.28515625" style="93" customWidth="1"/>
    <col min="3" max="3" width="14.140625" style="93" customWidth="1"/>
    <col min="4" max="4" width="16.28515625" style="93" customWidth="1"/>
    <col min="5" max="5" width="32.42578125" style="25" customWidth="1"/>
    <col min="6" max="6" width="19" style="94" customWidth="1"/>
    <col min="7" max="7" width="17.7109375" style="25" customWidth="1"/>
    <col min="8" max="8" width="16.5703125" style="25" customWidth="1"/>
    <col min="9" max="9" width="6.28515625" style="25" bestFit="1" customWidth="1"/>
    <col min="10" max="10" width="27.28515625" style="25" bestFit="1" customWidth="1"/>
    <col min="11" max="11" width="16.28515625" style="25" customWidth="1"/>
    <col min="12" max="12" width="17.5703125" style="25" customWidth="1"/>
    <col min="13" max="13" width="6.28515625" style="25" bestFit="1" customWidth="1"/>
    <col min="14" max="14" width="16" style="25" customWidth="1"/>
    <col min="15" max="15" width="5.7109375" style="25" customWidth="1"/>
    <col min="16" max="16" width="43.5703125" style="92" customWidth="1"/>
    <col min="17" max="17" width="15.28515625" style="25" bestFit="1" customWidth="1"/>
    <col min="18" max="18" width="6.7109375" style="25" hidden="1" customWidth="1"/>
    <col min="19" max="19" width="5" style="25" hidden="1" customWidth="1"/>
    <col min="20" max="20" width="5.5703125" style="25" hidden="1" customWidth="1"/>
    <col min="21" max="21" width="7.28515625" style="25" hidden="1" customWidth="1"/>
    <col min="22" max="22" width="6.7109375" style="25" hidden="1" customWidth="1"/>
    <col min="23" max="23" width="7.5703125" style="25" hidden="1" customWidth="1"/>
    <col min="24" max="24" width="9.28515625" style="25" hidden="1" customWidth="1"/>
    <col min="25" max="25" width="8.7109375" style="25" hidden="1" customWidth="1"/>
    <col min="26" max="26" width="10.42578125" style="25" hidden="1" customWidth="1"/>
    <col min="27" max="28" width="9.28515625" style="25" hidden="1" customWidth="1"/>
    <col min="29" max="29" width="8.42578125" style="25" hidden="1" customWidth="1"/>
    <col min="30" max="30" width="7.28515625" style="25" hidden="1" customWidth="1"/>
    <col min="31" max="31" width="23" style="25" hidden="1" customWidth="1"/>
    <col min="32" max="32" width="18.7109375" style="25" hidden="1" customWidth="1"/>
    <col min="33" max="34" width="14.5703125" style="25" hidden="1" customWidth="1"/>
    <col min="35" max="35" width="14.7109375" style="25" hidden="1" customWidth="1"/>
    <col min="36" max="36" width="37.28515625" style="25" customWidth="1"/>
    <col min="37" max="37" width="31.5703125" style="25" customWidth="1"/>
    <col min="38" max="16384" width="11.42578125" style="25"/>
  </cols>
  <sheetData>
    <row r="1" spans="1:69" ht="11.25" customHeight="1" x14ac:dyDescent="0.3">
      <c r="A1" s="168"/>
      <c r="B1" s="169"/>
      <c r="C1" s="169"/>
      <c r="D1" s="170"/>
      <c r="E1" s="177" t="s">
        <v>115</v>
      </c>
      <c r="F1" s="178"/>
      <c r="G1" s="178"/>
      <c r="H1" s="178"/>
      <c r="I1" s="178"/>
      <c r="J1" s="178"/>
      <c r="K1" s="178"/>
      <c r="L1" s="178"/>
      <c r="M1" s="178"/>
      <c r="N1" s="178"/>
      <c r="O1" s="178"/>
      <c r="P1" s="178"/>
      <c r="Q1" s="178"/>
      <c r="R1" s="178"/>
      <c r="S1" s="178"/>
      <c r="T1" s="178"/>
      <c r="U1" s="178"/>
      <c r="V1" s="178"/>
      <c r="W1" s="178"/>
      <c r="X1" s="178"/>
      <c r="Y1" s="178"/>
      <c r="Z1" s="178"/>
      <c r="AA1" s="178"/>
      <c r="AB1" s="178"/>
      <c r="AC1" s="178"/>
      <c r="AD1" s="178"/>
      <c r="AE1" s="178"/>
      <c r="AF1" s="178"/>
      <c r="AG1" s="178"/>
      <c r="AH1" s="178"/>
      <c r="AI1" s="179"/>
      <c r="AJ1" s="189" t="s">
        <v>116</v>
      </c>
      <c r="AK1" s="190"/>
    </row>
    <row r="2" spans="1:69" ht="11.25" customHeight="1" x14ac:dyDescent="0.3">
      <c r="A2" s="171"/>
      <c r="B2" s="172"/>
      <c r="C2" s="172"/>
      <c r="D2" s="173"/>
      <c r="E2" s="180"/>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1"/>
      <c r="AG2" s="181"/>
      <c r="AH2" s="181"/>
      <c r="AI2" s="182"/>
      <c r="AJ2" s="189" t="s">
        <v>117</v>
      </c>
      <c r="AK2" s="190"/>
    </row>
    <row r="3" spans="1:69" ht="11.25" customHeight="1" x14ac:dyDescent="0.3">
      <c r="A3" s="171"/>
      <c r="B3" s="172"/>
      <c r="C3" s="172"/>
      <c r="D3" s="173"/>
      <c r="E3" s="180"/>
      <c r="F3" s="181"/>
      <c r="G3" s="181"/>
      <c r="H3" s="181"/>
      <c r="I3" s="181"/>
      <c r="J3" s="181"/>
      <c r="K3" s="181"/>
      <c r="L3" s="181"/>
      <c r="M3" s="181"/>
      <c r="N3" s="181"/>
      <c r="O3" s="181"/>
      <c r="P3" s="181"/>
      <c r="Q3" s="181"/>
      <c r="R3" s="181"/>
      <c r="S3" s="181"/>
      <c r="T3" s="181"/>
      <c r="U3" s="181"/>
      <c r="V3" s="181"/>
      <c r="W3" s="181"/>
      <c r="X3" s="181"/>
      <c r="Y3" s="181"/>
      <c r="Z3" s="181"/>
      <c r="AA3" s="181"/>
      <c r="AB3" s="181"/>
      <c r="AC3" s="181"/>
      <c r="AD3" s="181"/>
      <c r="AE3" s="181"/>
      <c r="AF3" s="181"/>
      <c r="AG3" s="181"/>
      <c r="AH3" s="181"/>
      <c r="AI3" s="182"/>
      <c r="AJ3" s="189" t="s">
        <v>118</v>
      </c>
      <c r="AK3" s="190"/>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row>
    <row r="4" spans="1:69" ht="11.25" customHeight="1" x14ac:dyDescent="0.3">
      <c r="A4" s="174"/>
      <c r="B4" s="175"/>
      <c r="C4" s="175"/>
      <c r="D4" s="176"/>
      <c r="E4" s="183"/>
      <c r="F4" s="184"/>
      <c r="G4" s="184"/>
      <c r="H4" s="184"/>
      <c r="I4" s="184"/>
      <c r="J4" s="184"/>
      <c r="K4" s="184"/>
      <c r="L4" s="184"/>
      <c r="M4" s="184"/>
      <c r="N4" s="184"/>
      <c r="O4" s="184"/>
      <c r="P4" s="184"/>
      <c r="Q4" s="184"/>
      <c r="R4" s="184"/>
      <c r="S4" s="184"/>
      <c r="T4" s="184"/>
      <c r="U4" s="184"/>
      <c r="V4" s="184"/>
      <c r="W4" s="184"/>
      <c r="X4" s="184"/>
      <c r="Y4" s="184"/>
      <c r="Z4" s="184"/>
      <c r="AA4" s="184"/>
      <c r="AB4" s="184"/>
      <c r="AC4" s="184"/>
      <c r="AD4" s="184"/>
      <c r="AE4" s="184"/>
      <c r="AF4" s="184"/>
      <c r="AG4" s="184"/>
      <c r="AH4" s="184"/>
      <c r="AI4" s="185"/>
      <c r="AJ4" s="189" t="s">
        <v>119</v>
      </c>
      <c r="AK4" s="190"/>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row>
    <row r="5" spans="1:69" ht="16.5" customHeight="1" x14ac:dyDescent="0.3">
      <c r="A5" s="52"/>
      <c r="B5" s="53"/>
      <c r="C5" s="52"/>
      <c r="D5" s="52"/>
      <c r="E5" s="51"/>
      <c r="F5" s="54"/>
      <c r="G5" s="51"/>
      <c r="H5" s="51"/>
      <c r="I5" s="51"/>
      <c r="J5" s="51"/>
      <c r="K5" s="51"/>
      <c r="L5" s="51"/>
      <c r="M5" s="51"/>
      <c r="N5" s="51"/>
      <c r="O5" s="51"/>
      <c r="P5" s="55"/>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row>
    <row r="6" spans="1:69" x14ac:dyDescent="0.3">
      <c r="A6" s="186" t="s">
        <v>120</v>
      </c>
      <c r="B6" s="187"/>
      <c r="C6" s="187"/>
      <c r="D6" s="187"/>
      <c r="E6" s="187"/>
      <c r="F6" s="187"/>
      <c r="G6" s="188"/>
      <c r="H6" s="186" t="s">
        <v>121</v>
      </c>
      <c r="I6" s="187"/>
      <c r="J6" s="187"/>
      <c r="K6" s="187"/>
      <c r="L6" s="187"/>
      <c r="M6" s="187"/>
      <c r="N6" s="188"/>
      <c r="O6" s="186" t="s">
        <v>122</v>
      </c>
      <c r="P6" s="187"/>
      <c r="Q6" s="187"/>
      <c r="R6" s="187"/>
      <c r="S6" s="187"/>
      <c r="T6" s="187"/>
      <c r="U6" s="187"/>
      <c r="V6" s="187"/>
      <c r="W6" s="188"/>
      <c r="X6" s="186" t="s">
        <v>123</v>
      </c>
      <c r="Y6" s="187"/>
      <c r="Z6" s="187"/>
      <c r="AA6" s="187"/>
      <c r="AB6" s="187"/>
      <c r="AC6" s="187"/>
      <c r="AD6" s="188"/>
      <c r="AE6" s="186" t="s">
        <v>124</v>
      </c>
      <c r="AF6" s="187"/>
      <c r="AG6" s="187"/>
      <c r="AH6" s="187"/>
      <c r="AI6" s="187"/>
      <c r="AJ6" s="187"/>
      <c r="AK6" s="188"/>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row>
    <row r="7" spans="1:69" ht="16.5" customHeight="1" x14ac:dyDescent="0.3">
      <c r="A7" s="191" t="s">
        <v>125</v>
      </c>
      <c r="B7" s="193" t="s">
        <v>126</v>
      </c>
      <c r="C7" s="163" t="s">
        <v>127</v>
      </c>
      <c r="D7" s="163" t="s">
        <v>128</v>
      </c>
      <c r="E7" s="194" t="s">
        <v>129</v>
      </c>
      <c r="F7" s="162" t="s">
        <v>9</v>
      </c>
      <c r="G7" s="163" t="s">
        <v>130</v>
      </c>
      <c r="H7" s="195" t="s">
        <v>131</v>
      </c>
      <c r="I7" s="161" t="s">
        <v>132</v>
      </c>
      <c r="J7" s="162" t="s">
        <v>133</v>
      </c>
      <c r="K7" s="162" t="s">
        <v>134</v>
      </c>
      <c r="L7" s="159" t="s">
        <v>135</v>
      </c>
      <c r="M7" s="161" t="s">
        <v>132</v>
      </c>
      <c r="N7" s="163" t="s">
        <v>136</v>
      </c>
      <c r="O7" s="166" t="s">
        <v>137</v>
      </c>
      <c r="P7" s="164" t="s">
        <v>138</v>
      </c>
      <c r="Q7" s="162" t="s">
        <v>139</v>
      </c>
      <c r="R7" s="164" t="s">
        <v>140</v>
      </c>
      <c r="S7" s="164"/>
      <c r="T7" s="164"/>
      <c r="U7" s="164"/>
      <c r="V7" s="164"/>
      <c r="W7" s="164"/>
      <c r="X7" s="165" t="s">
        <v>141</v>
      </c>
      <c r="Y7" s="165" t="s">
        <v>142</v>
      </c>
      <c r="Z7" s="165" t="s">
        <v>132</v>
      </c>
      <c r="AA7" s="165" t="s">
        <v>143</v>
      </c>
      <c r="AB7" s="165" t="s">
        <v>132</v>
      </c>
      <c r="AC7" s="165" t="s">
        <v>144</v>
      </c>
      <c r="AD7" s="166" t="s">
        <v>145</v>
      </c>
      <c r="AE7" s="164" t="s">
        <v>124</v>
      </c>
      <c r="AF7" s="164" t="s">
        <v>146</v>
      </c>
      <c r="AG7" s="164" t="s">
        <v>147</v>
      </c>
      <c r="AH7" s="162" t="s">
        <v>15</v>
      </c>
      <c r="AI7" s="164" t="s">
        <v>148</v>
      </c>
      <c r="AJ7" s="164" t="s">
        <v>149</v>
      </c>
      <c r="AK7" s="164" t="s">
        <v>150</v>
      </c>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c r="BN7" s="51"/>
      <c r="BO7" s="51"/>
      <c r="BP7" s="51"/>
      <c r="BQ7" s="51"/>
    </row>
    <row r="8" spans="1:69" s="58" customFormat="1" ht="94.5" customHeight="1" x14ac:dyDescent="0.25">
      <c r="A8" s="192"/>
      <c r="B8" s="193"/>
      <c r="C8" s="164"/>
      <c r="D8" s="164"/>
      <c r="E8" s="193"/>
      <c r="F8" s="163"/>
      <c r="G8" s="164"/>
      <c r="H8" s="163"/>
      <c r="I8" s="160"/>
      <c r="J8" s="163"/>
      <c r="K8" s="163"/>
      <c r="L8" s="160"/>
      <c r="M8" s="160"/>
      <c r="N8" s="164"/>
      <c r="O8" s="167"/>
      <c r="P8" s="164"/>
      <c r="Q8" s="163"/>
      <c r="R8" s="56" t="s">
        <v>151</v>
      </c>
      <c r="S8" s="56" t="s">
        <v>152</v>
      </c>
      <c r="T8" s="56" t="s">
        <v>153</v>
      </c>
      <c r="U8" s="56" t="s">
        <v>154</v>
      </c>
      <c r="V8" s="56" t="s">
        <v>155</v>
      </c>
      <c r="W8" s="56" t="s">
        <v>20</v>
      </c>
      <c r="X8" s="165"/>
      <c r="Y8" s="165"/>
      <c r="Z8" s="165"/>
      <c r="AA8" s="165"/>
      <c r="AB8" s="165"/>
      <c r="AC8" s="165"/>
      <c r="AD8" s="167"/>
      <c r="AE8" s="164"/>
      <c r="AF8" s="164"/>
      <c r="AG8" s="164"/>
      <c r="AH8" s="163"/>
      <c r="AI8" s="164"/>
      <c r="AJ8" s="164"/>
      <c r="AK8" s="164"/>
      <c r="AL8" s="57"/>
      <c r="AM8" s="57"/>
      <c r="AN8" s="57"/>
      <c r="AO8" s="57"/>
      <c r="AP8" s="57"/>
      <c r="AQ8" s="57"/>
      <c r="AR8" s="57"/>
      <c r="AS8" s="57"/>
      <c r="AT8" s="57"/>
      <c r="AU8" s="57"/>
      <c r="AV8" s="57"/>
      <c r="AW8" s="57"/>
      <c r="AX8" s="57"/>
      <c r="AY8" s="57"/>
      <c r="AZ8" s="57"/>
      <c r="BA8" s="57"/>
      <c r="BB8" s="57"/>
      <c r="BC8" s="57"/>
      <c r="BD8" s="57"/>
      <c r="BE8" s="57"/>
      <c r="BF8" s="57"/>
      <c r="BG8" s="57"/>
      <c r="BH8" s="57"/>
      <c r="BI8" s="57"/>
      <c r="BJ8" s="57"/>
      <c r="BK8" s="57"/>
      <c r="BL8" s="57"/>
      <c r="BM8" s="57"/>
      <c r="BN8" s="57"/>
      <c r="BO8" s="57"/>
      <c r="BP8" s="57"/>
      <c r="BQ8" s="57"/>
    </row>
    <row r="9" spans="1:69" s="30" customFormat="1" ht="96.75" customHeight="1" x14ac:dyDescent="0.25">
      <c r="A9" s="151">
        <v>1</v>
      </c>
      <c r="B9" s="153" t="s">
        <v>156</v>
      </c>
      <c r="C9" s="153" t="s">
        <v>157</v>
      </c>
      <c r="D9" s="153" t="s">
        <v>158</v>
      </c>
      <c r="E9" s="155" t="s">
        <v>159</v>
      </c>
      <c r="F9" s="153" t="s">
        <v>160</v>
      </c>
      <c r="G9" s="157">
        <v>2</v>
      </c>
      <c r="H9" s="144" t="str">
        <f>IF(G9&lt;=0,"",IF(G9&lt;=2,"Muy Baja",IF(G9&lt;=24,"Baja",IF(G9&lt;=500,"Media",IF(G9&lt;=5000,"Alta","Muy Alta")))))</f>
        <v>Muy Baja</v>
      </c>
      <c r="I9" s="142">
        <f>IF(H9="","",IF(H9="Muy Baja",0.2,IF(H9="Baja",0.4,IF(H9="Media",0.6,IF(H9="Alta",0.8,IF(H9="Muy Alta",1,))))))</f>
        <v>0.2</v>
      </c>
      <c r="J9" s="140" t="s">
        <v>161</v>
      </c>
      <c r="K9" s="142" t="str">
        <f>IF(NOT(ISERROR(MATCH(J9,'[1]Tabla Impacto'!$B$221:$B$223,0))),'[1]Tabla Impacto'!$F$223&amp;"Por favor no seleccionar los criterios de impacto(Afectación Económica o presupuestal y Pérdida Reputacional)",J9)</f>
        <v xml:space="preserve">     Entre 100 y 500 SMLMV </v>
      </c>
      <c r="L9" s="144" t="str">
        <f>IF(OR(K9='[1]Tabla Impacto'!$C$11,K9='[1]Tabla Impacto'!$D$11),"Leve",IF(OR(K9='[1]Tabla Impacto'!$C$12,K9='[1]Tabla Impacto'!$D$12),"Menor",IF(OR(K9='[1]Tabla Impacto'!$C$13,K9='[1]Tabla Impacto'!$D$13),"Moderado",IF(OR(K9='[1]Tabla Impacto'!$C$14,K9='[1]Tabla Impacto'!$D$14),"Mayor",IF(OR(K9='[1]Tabla Impacto'!$C$15,K9='[1]Tabla Impacto'!$D$15),"Catastrófico","")))))</f>
        <v>Mayor</v>
      </c>
      <c r="M9" s="142">
        <f>IF(L9="","",IF(L9="Leve",0.2,IF(L9="Menor",0.4,IF(L9="Moderado",0.6,IF(L9="Mayor",0.8,IF(L9="Catastrófico",1,))))))</f>
        <v>0.8</v>
      </c>
      <c r="N9" s="146" t="str">
        <f>IF(OR(AND(H9="Muy Baja",L9="Leve"),AND(H9="Muy Baja",L9="Menor"),AND(H9="Baja",L9="Leve")),"Bajo",IF(OR(AND(H9="Muy baja",L9="Moderado"),AND(H9="Baja",L9="Menor"),AND(H9="Baja",L9="Moderado"),AND(H9="Media",L9="Leve"),AND(H9="Media",L9="Menor"),AND(H9="Media",L9="Moderado"),AND(H9="Alta",L9="Leve"),AND(H9="Alta",L9="Menor")),"Moderado",IF(OR(AND(H9="Muy Baja",L9="Mayor"),AND(H9="Baja",L9="Mayor"),AND(H9="Media",L9="Mayor"),AND(H9="Alta",L9="Moderado"),AND(H9="Alta",L9="Mayor"),AND(H9="Muy Alta",L9="Leve"),AND(H9="Muy Alta",L9="Menor"),AND(H9="Muy Alta",L9="Moderado"),AND(H9="Muy Alta",L9="Mayor")),"Alto",IF(OR(AND(H9="Muy Baja",L9="Catastrófico"),AND(H9="Baja",L9="Catastrófico"),AND(H9="Media",L9="Catastrófico"),AND(H9="Alta",L9="Catastrófico"),AND(H9="Muy Alta",L9="Catastrófico")),"Extremo",""))))</f>
        <v>Alto</v>
      </c>
      <c r="O9" s="59">
        <v>1</v>
      </c>
      <c r="P9" s="60" t="s">
        <v>162</v>
      </c>
      <c r="Q9" s="61" t="str">
        <f>IF(OR(R9="Preventivo",R9="Detectivo"),"Probabilidad",IF(R9="Correctivo","Impacto",""))</f>
        <v>Probabilidad</v>
      </c>
      <c r="R9" s="62" t="s">
        <v>163</v>
      </c>
      <c r="S9" s="62" t="s">
        <v>164</v>
      </c>
      <c r="T9" s="63" t="str">
        <f>IF(AND(R9="Preventivo",S9="Automático"),"50%",IF(AND(R9="Preventivo",S9="Manual"),"40%",IF(AND(R9="Detectivo",S9="Automático"),"40%",IF(AND(R9="Detectivo",S9="Manual"),"30%",IF(AND(R9="Correctivo",S9="Automático"),"35%",IF(AND(R9="Correctivo",S9="Manual"),"25%",""))))))</f>
        <v>40%</v>
      </c>
      <c r="U9" s="62" t="s">
        <v>165</v>
      </c>
      <c r="V9" s="62" t="s">
        <v>166</v>
      </c>
      <c r="W9" s="62" t="s">
        <v>167</v>
      </c>
      <c r="X9" s="64">
        <f>IFERROR(IF(Q9="Probabilidad",(I9-(+I9*T9)),IF(Q9="Impacto",I9,"")),"")</f>
        <v>0.12</v>
      </c>
      <c r="Y9" s="65" t="str">
        <f>IFERROR(IF(X9="","",IF(X9&lt;=0.2,"Muy Baja",IF(X9&lt;=0.4,"Baja",IF(X9&lt;=0.6,"Media",IF(X9&lt;=0.8,"Alta","Muy Alta"))))),"")</f>
        <v>Muy Baja</v>
      </c>
      <c r="Z9" s="66">
        <f>+X9</f>
        <v>0.12</v>
      </c>
      <c r="AA9" s="65" t="str">
        <f>IFERROR(IF(AB9="","",IF(AB9&lt;=0.2,"Leve",IF(AB9&lt;=0.4,"Menor",IF(AB9&lt;=0.6,"Moderado",IF(AB9&lt;=0.8,"Mayor","Catastrófico"))))),"")</f>
        <v>Mayor</v>
      </c>
      <c r="AB9" s="66">
        <f>IFERROR(IF(Q9="Impacto",(M9-(+M9*T9)),IF(Q9="Probabilidad",M9,"")),"")</f>
        <v>0.8</v>
      </c>
      <c r="AC9" s="67" t="str">
        <f>IFERROR(IF(OR(AND(Y9="Muy Baja",AA9="Leve"),AND(Y9="Muy Baja",AA9="Menor"),AND(Y9="Baja",AA9="Leve")),"Bajo",IF(OR(AND(Y9="Muy baja",AA9="Moderado"),AND(Y9="Baja",AA9="Menor"),AND(Y9="Baja",AA9="Moderado"),AND(Y9="Media",AA9="Leve"),AND(Y9="Media",AA9="Menor"),AND(Y9="Media",AA9="Moderado"),AND(Y9="Alta",AA9="Leve"),AND(Y9="Alta",AA9="Menor")),"Moderado",IF(OR(AND(Y9="Muy Baja",AA9="Mayor"),AND(Y9="Baja",AA9="Mayor"),AND(Y9="Media",AA9="Mayor"),AND(Y9="Alta",AA9="Moderado"),AND(Y9="Alta",AA9="Mayor"),AND(Y9="Muy Alta",AA9="Leve"),AND(Y9="Muy Alta",AA9="Menor"),AND(Y9="Muy Alta",AA9="Moderado"),AND(Y9="Muy Alta",AA9="Mayor")),"Alto",IF(OR(AND(Y9="Muy Baja",AA9="Catastrófico"),AND(Y9="Baja",AA9="Catastrófico"),AND(Y9="Media",AA9="Catastrófico"),AND(Y9="Alta",AA9="Catastrófico"),AND(Y9="Muy Alta",AA9="Catastrófico")),"Extremo","")))),"")</f>
        <v>Alto</v>
      </c>
      <c r="AD9" s="68" t="s">
        <v>168</v>
      </c>
      <c r="AE9" s="69"/>
      <c r="AF9" s="70"/>
      <c r="AG9" s="71"/>
      <c r="AH9" s="71"/>
      <c r="AI9" s="72"/>
      <c r="AJ9" s="96" t="s">
        <v>169</v>
      </c>
      <c r="AK9" s="96" t="s">
        <v>170</v>
      </c>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row>
    <row r="10" spans="1:69" ht="96.75" customHeight="1" x14ac:dyDescent="0.3">
      <c r="A10" s="152"/>
      <c r="B10" s="154"/>
      <c r="C10" s="154"/>
      <c r="D10" s="154"/>
      <c r="E10" s="156"/>
      <c r="F10" s="154"/>
      <c r="G10" s="158"/>
      <c r="H10" s="145"/>
      <c r="I10" s="143"/>
      <c r="J10" s="141"/>
      <c r="K10" s="143">
        <f>IF(NOT(ISERROR(MATCH(J10,_xlfn.ANCHORARRAY(#REF!),0))),#REF!&amp;"Por favor no seleccionar los criterios de impacto",J10)</f>
        <v>0</v>
      </c>
      <c r="L10" s="145"/>
      <c r="M10" s="143"/>
      <c r="N10" s="147"/>
      <c r="O10" s="59">
        <v>2</v>
      </c>
      <c r="P10" s="60"/>
      <c r="Q10" s="61"/>
      <c r="R10" s="62"/>
      <c r="S10" s="62"/>
      <c r="T10" s="63"/>
      <c r="U10" s="62"/>
      <c r="V10" s="62"/>
      <c r="W10" s="62"/>
      <c r="X10" s="64"/>
      <c r="Y10" s="65"/>
      <c r="Z10" s="66"/>
      <c r="AA10" s="65"/>
      <c r="AB10" s="66"/>
      <c r="AC10" s="67"/>
      <c r="AD10" s="68"/>
      <c r="AE10" s="69"/>
      <c r="AF10" s="69"/>
      <c r="AG10" s="71"/>
      <c r="AH10" s="71"/>
      <c r="AI10" s="75"/>
      <c r="AJ10" s="76"/>
      <c r="AK10" s="77"/>
      <c r="AL10" s="51"/>
      <c r="AM10" s="51"/>
      <c r="AN10" s="51"/>
      <c r="AO10" s="51"/>
      <c r="AP10" s="51"/>
      <c r="AQ10" s="51"/>
      <c r="AR10" s="51"/>
      <c r="AS10" s="51"/>
      <c r="AT10" s="51"/>
      <c r="AU10" s="51"/>
      <c r="AV10" s="51"/>
      <c r="AW10" s="51"/>
      <c r="AX10" s="51"/>
      <c r="AY10" s="51"/>
      <c r="AZ10" s="51"/>
      <c r="BA10" s="51"/>
      <c r="BB10" s="51"/>
      <c r="BC10" s="51"/>
      <c r="BD10" s="51"/>
      <c r="BE10" s="51"/>
      <c r="BF10" s="51"/>
      <c r="BG10" s="51"/>
      <c r="BH10" s="51"/>
      <c r="BI10" s="51"/>
      <c r="BJ10" s="51"/>
      <c r="BK10" s="51"/>
      <c r="BL10" s="51"/>
      <c r="BM10" s="51"/>
      <c r="BN10" s="51"/>
      <c r="BO10" s="51"/>
      <c r="BP10" s="51"/>
      <c r="BQ10" s="51"/>
    </row>
    <row r="11" spans="1:69" ht="18" customHeight="1" x14ac:dyDescent="0.3">
      <c r="A11" s="152"/>
      <c r="B11" s="154"/>
      <c r="C11" s="154"/>
      <c r="D11" s="154"/>
      <c r="E11" s="156"/>
      <c r="F11" s="154"/>
      <c r="G11" s="158"/>
      <c r="H11" s="145"/>
      <c r="I11" s="143"/>
      <c r="J11" s="141"/>
      <c r="K11" s="143">
        <f>IF(NOT(ISERROR(MATCH(J11,_xlfn.ANCHORARRAY(#REF!),0))),#REF!&amp;"Por favor no seleccionar los criterios de impacto",J11)</f>
        <v>0</v>
      </c>
      <c r="L11" s="145"/>
      <c r="M11" s="143"/>
      <c r="N11" s="147"/>
      <c r="O11" s="78">
        <v>3</v>
      </c>
      <c r="P11" s="79"/>
      <c r="Q11" s="80"/>
      <c r="R11" s="81"/>
      <c r="S11" s="81"/>
      <c r="T11" s="82"/>
      <c r="U11" s="83"/>
      <c r="V11" s="83"/>
      <c r="W11" s="83"/>
      <c r="X11" s="84"/>
      <c r="Y11" s="85"/>
      <c r="Z11" s="86"/>
      <c r="AA11" s="85"/>
      <c r="AB11" s="86"/>
      <c r="AC11" s="87"/>
      <c r="AD11" s="88"/>
      <c r="AE11" s="76"/>
      <c r="AF11" s="89"/>
      <c r="AG11" s="90"/>
      <c r="AH11" s="90"/>
      <c r="AI11" s="90"/>
      <c r="AJ11" s="76"/>
      <c r="AK11" s="89"/>
      <c r="AL11" s="51"/>
      <c r="AM11" s="51"/>
      <c r="AN11" s="51"/>
      <c r="AO11" s="51"/>
      <c r="AP11" s="51"/>
      <c r="AQ11" s="51"/>
      <c r="AR11" s="51"/>
      <c r="AS11" s="51"/>
      <c r="AT11" s="51"/>
      <c r="AU11" s="51"/>
      <c r="AV11" s="51"/>
      <c r="AW11" s="51"/>
      <c r="AX11" s="51"/>
      <c r="AY11" s="51"/>
      <c r="AZ11" s="51"/>
      <c r="BA11" s="51"/>
      <c r="BB11" s="51"/>
      <c r="BC11" s="51"/>
      <c r="BD11" s="51"/>
      <c r="BE11" s="51"/>
      <c r="BF11" s="51"/>
      <c r="BG11" s="51"/>
      <c r="BH11" s="51"/>
      <c r="BI11" s="51"/>
      <c r="BJ11" s="51"/>
      <c r="BK11" s="51"/>
      <c r="BL11" s="51"/>
      <c r="BM11" s="51"/>
      <c r="BN11" s="51"/>
      <c r="BO11" s="51"/>
      <c r="BP11" s="51"/>
      <c r="BQ11" s="51"/>
    </row>
    <row r="12" spans="1:69" s="30" customFormat="1" ht="96.75" customHeight="1" x14ac:dyDescent="0.25">
      <c r="A12" s="151">
        <v>2</v>
      </c>
      <c r="B12" s="153" t="s">
        <v>156</v>
      </c>
      <c r="C12" s="153" t="s">
        <v>171</v>
      </c>
      <c r="D12" s="153" t="s">
        <v>172</v>
      </c>
      <c r="E12" s="155" t="s">
        <v>173</v>
      </c>
      <c r="F12" s="153" t="s">
        <v>174</v>
      </c>
      <c r="G12" s="157">
        <v>12</v>
      </c>
      <c r="H12" s="144" t="str">
        <f>IF(G12&lt;=0,"",IF(G12&lt;=2,"Muy Baja",IF(G12&lt;=24,"Baja",IF(G12&lt;=500,"Media",IF(G12&lt;=5000,"Alta","Muy Alta")))))</f>
        <v>Baja</v>
      </c>
      <c r="I12" s="142">
        <f>IF(H12="","",IF(H12="Muy Baja",0.2,IF(H12="Baja",0.4,IF(H12="Media",0.6,IF(H12="Alta",0.8,IF(H12="Muy Alta",1,))))))</f>
        <v>0.4</v>
      </c>
      <c r="J12" s="140" t="s">
        <v>175</v>
      </c>
      <c r="K12" s="142" t="str">
        <f>IF(NOT(ISERROR(MATCH(J12,'[1]Tabla Impacto'!$B$221:$B$223,0))),'[1]Tabla Impacto'!$F$223&amp;"Por favor no seleccionar los criterios de impacto(Afectación Económica o presupuestal y Pérdida Reputacional)",J12)</f>
        <v xml:space="preserve">     El riesgo afecta la imagen de de la entidad con efecto publicitario sostenido a nivel de sector administrativo, nivel departamental o municipal</v>
      </c>
      <c r="L12" s="144" t="str">
        <f>IF(OR(K12='[1]Tabla Impacto'!$C$11,K12='[1]Tabla Impacto'!$D$11),"Leve",IF(OR(K12='[1]Tabla Impacto'!$C$12,K12='[1]Tabla Impacto'!$D$12),"Menor",IF(OR(K12='[1]Tabla Impacto'!$C$13,K12='[1]Tabla Impacto'!$D$13),"Moderado",IF(OR(K12='[1]Tabla Impacto'!$C$14,K12='[1]Tabla Impacto'!$D$14),"Mayor",IF(OR(K12='[1]Tabla Impacto'!$C$15,K12='[1]Tabla Impacto'!$D$15),"Catastrófico","")))))</f>
        <v>Mayor</v>
      </c>
      <c r="M12" s="142">
        <f>IF(L12="","",IF(L12="Leve",0.2,IF(L12="Menor",0.4,IF(L12="Moderado",0.6,IF(L12="Mayor",0.8,IF(L12="Catastrófico",1,))))))</f>
        <v>0.8</v>
      </c>
      <c r="N12" s="146" t="str">
        <f>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Alto</v>
      </c>
      <c r="O12" s="59">
        <v>1</v>
      </c>
      <c r="P12" s="60" t="s">
        <v>176</v>
      </c>
      <c r="Q12" s="61" t="str">
        <f>IF(OR(R12="Preventivo",R12="Detectivo"),"Probabilidad",IF(R12="Correctivo","Impacto",""))</f>
        <v>Probabilidad</v>
      </c>
      <c r="R12" s="62" t="s">
        <v>163</v>
      </c>
      <c r="S12" s="62" t="s">
        <v>164</v>
      </c>
      <c r="T12" s="63" t="str">
        <f>IF(AND(R12="Preventivo",S12="Automático"),"50%",IF(AND(R12="Preventivo",S12="Manual"),"40%",IF(AND(R12="Detectivo",S12="Automático"),"40%",IF(AND(R12="Detectivo",S12="Manual"),"30%",IF(AND(R12="Correctivo",S12="Automático"),"35%",IF(AND(R12="Correctivo",S12="Manual"),"25%",""))))))</f>
        <v>40%</v>
      </c>
      <c r="U12" s="62" t="s">
        <v>165</v>
      </c>
      <c r="V12" s="62" t="s">
        <v>166</v>
      </c>
      <c r="W12" s="62" t="s">
        <v>167</v>
      </c>
      <c r="X12" s="64">
        <f>IFERROR(IF(Q12="Probabilidad",(I12-(+I12*T12)),IF(Q12="Impacto",I12,"")),"")</f>
        <v>0.24</v>
      </c>
      <c r="Y12" s="65" t="str">
        <f>IFERROR(IF(X12="","",IF(X12&lt;=0.2,"Muy Baja",IF(X12&lt;=0.4,"Baja",IF(X12&lt;=0.6,"Media",IF(X12&lt;=0.8,"Alta","Muy Alta"))))),"")</f>
        <v>Baja</v>
      </c>
      <c r="Z12" s="66">
        <f>+X12</f>
        <v>0.24</v>
      </c>
      <c r="AA12" s="65" t="str">
        <f>IFERROR(IF(AB12="","",IF(AB12&lt;=0.2,"Leve",IF(AB12&lt;=0.4,"Menor",IF(AB12&lt;=0.6,"Moderado",IF(AB12&lt;=0.8,"Mayor","Catastrófico"))))),"")</f>
        <v>Mayor</v>
      </c>
      <c r="AB12" s="66">
        <f>IFERROR(IF(Q12="Impacto",(M12-(+M12*T12)),IF(Q12="Probabilidad",M12,"")),"")</f>
        <v>0.8</v>
      </c>
      <c r="AC12" s="67"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Alto</v>
      </c>
      <c r="AD12" s="68" t="s">
        <v>168</v>
      </c>
      <c r="AE12" s="69" t="s">
        <v>177</v>
      </c>
      <c r="AF12" s="70"/>
      <c r="AG12" s="71"/>
      <c r="AH12" s="71"/>
      <c r="AI12" s="72"/>
      <c r="AJ12" s="97" t="s">
        <v>178</v>
      </c>
      <c r="AK12" s="96" t="s">
        <v>179</v>
      </c>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row>
    <row r="13" spans="1:69" ht="96.75" customHeight="1" x14ac:dyDescent="0.3">
      <c r="A13" s="152"/>
      <c r="B13" s="154"/>
      <c r="C13" s="154"/>
      <c r="D13" s="154"/>
      <c r="E13" s="156"/>
      <c r="F13" s="154"/>
      <c r="G13" s="158"/>
      <c r="H13" s="145"/>
      <c r="I13" s="143"/>
      <c r="J13" s="141"/>
      <c r="K13" s="143">
        <f>IF(NOT(ISERROR(MATCH(J13,_xlfn.ANCHORARRAY(#REF!),0))),#REF!&amp;"Por favor no seleccionar los criterios de impacto",J13)</f>
        <v>0</v>
      </c>
      <c r="L13" s="145"/>
      <c r="M13" s="143"/>
      <c r="N13" s="147"/>
      <c r="O13" s="59">
        <v>2</v>
      </c>
      <c r="P13" s="60"/>
      <c r="Q13" s="61"/>
      <c r="R13" s="62"/>
      <c r="S13" s="62"/>
      <c r="T13" s="63"/>
      <c r="U13" s="62"/>
      <c r="V13" s="62"/>
      <c r="W13" s="62"/>
      <c r="X13" s="64"/>
      <c r="Y13" s="65"/>
      <c r="Z13" s="66"/>
      <c r="AA13" s="65"/>
      <c r="AB13" s="66"/>
      <c r="AC13" s="67"/>
      <c r="AD13" s="68"/>
      <c r="AE13" s="69"/>
      <c r="AF13" s="69"/>
      <c r="AG13" s="71"/>
      <c r="AH13" s="71"/>
      <c r="AI13" s="75"/>
      <c r="AJ13" s="76"/>
      <c r="AK13" s="77"/>
      <c r="AL13" s="51"/>
      <c r="AM13" s="51"/>
      <c r="AN13" s="51"/>
      <c r="AO13" s="51"/>
      <c r="AP13" s="51"/>
      <c r="AQ13" s="51"/>
      <c r="AR13" s="51"/>
      <c r="AS13" s="51"/>
      <c r="AT13" s="51"/>
      <c r="AU13" s="51"/>
      <c r="AV13" s="51"/>
      <c r="AW13" s="51"/>
      <c r="AX13" s="51"/>
      <c r="AY13" s="51"/>
      <c r="AZ13" s="51"/>
      <c r="BA13" s="51"/>
      <c r="BB13" s="51"/>
      <c r="BC13" s="51"/>
      <c r="BD13" s="51"/>
      <c r="BE13" s="51"/>
      <c r="BF13" s="51"/>
      <c r="BG13" s="51"/>
      <c r="BH13" s="51"/>
      <c r="BI13" s="51"/>
      <c r="BJ13" s="51"/>
      <c r="BK13" s="51"/>
      <c r="BL13" s="51"/>
      <c r="BM13" s="51"/>
      <c r="BN13" s="51"/>
      <c r="BO13" s="51"/>
      <c r="BP13" s="51"/>
      <c r="BQ13" s="51"/>
    </row>
    <row r="14" spans="1:69" ht="18" customHeight="1" x14ac:dyDescent="0.3">
      <c r="A14" s="152"/>
      <c r="B14" s="154"/>
      <c r="C14" s="154"/>
      <c r="D14" s="154"/>
      <c r="E14" s="156"/>
      <c r="F14" s="154"/>
      <c r="G14" s="158"/>
      <c r="H14" s="145"/>
      <c r="I14" s="143"/>
      <c r="J14" s="141"/>
      <c r="K14" s="143">
        <f>IF(NOT(ISERROR(MATCH(J14,_xlfn.ANCHORARRAY(#REF!),0))),#REF!&amp;"Por favor no seleccionar los criterios de impacto",J14)</f>
        <v>0</v>
      </c>
      <c r="L14" s="145"/>
      <c r="M14" s="143"/>
      <c r="N14" s="147"/>
      <c r="O14" s="78">
        <v>3</v>
      </c>
      <c r="P14" s="79"/>
      <c r="Q14" s="80"/>
      <c r="R14" s="81"/>
      <c r="S14" s="81"/>
      <c r="T14" s="82"/>
      <c r="U14" s="83"/>
      <c r="V14" s="83"/>
      <c r="W14" s="83"/>
      <c r="X14" s="84"/>
      <c r="Y14" s="85"/>
      <c r="Z14" s="86"/>
      <c r="AA14" s="85"/>
      <c r="AB14" s="86"/>
      <c r="AC14" s="87"/>
      <c r="AD14" s="88"/>
      <c r="AE14" s="76"/>
      <c r="AF14" s="89"/>
      <c r="AG14" s="90"/>
      <c r="AH14" s="90"/>
      <c r="AI14" s="90"/>
      <c r="AJ14" s="76"/>
      <c r="AK14" s="89"/>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1"/>
      <c r="BK14" s="51"/>
      <c r="BL14" s="51"/>
      <c r="BM14" s="51"/>
      <c r="BN14" s="51"/>
      <c r="BO14" s="51"/>
      <c r="BP14" s="51"/>
      <c r="BQ14" s="51"/>
    </row>
    <row r="15" spans="1:69" s="30" customFormat="1" ht="96.75" customHeight="1" x14ac:dyDescent="0.2">
      <c r="A15" s="151">
        <v>3</v>
      </c>
      <c r="B15" s="153" t="s">
        <v>156</v>
      </c>
      <c r="C15" s="153" t="s">
        <v>180</v>
      </c>
      <c r="D15" s="153" t="s">
        <v>181</v>
      </c>
      <c r="E15" s="155" t="s">
        <v>182</v>
      </c>
      <c r="F15" s="153" t="s">
        <v>174</v>
      </c>
      <c r="G15" s="157">
        <v>12</v>
      </c>
      <c r="H15" s="144" t="str">
        <f>IF(G15&lt;=0,"",IF(G15&lt;=2,"Muy Baja",IF(G15&lt;=24,"Baja",IF(G15&lt;=500,"Media",IF(G15&lt;=5000,"Alta","Muy Alta")))))</f>
        <v>Baja</v>
      </c>
      <c r="I15" s="142">
        <f>IF(H15="","",IF(H15="Muy Baja",0.2,IF(H15="Baja",0.4,IF(H15="Media",0.6,IF(H15="Alta",0.8,IF(H15="Muy Alta",1,))))))</f>
        <v>0.4</v>
      </c>
      <c r="J15" s="140" t="s">
        <v>175</v>
      </c>
      <c r="K15" s="142" t="str">
        <f>IF(NOT(ISERROR(MATCH(J15,'[1]Tabla Impacto'!$B$221:$B$223,0))),'[1]Tabla Impacto'!$F$223&amp;"Por favor no seleccionar los criterios de impacto(Afectación Económica o presupuestal y Pérdida Reputacional)",J15)</f>
        <v xml:space="preserve">     El riesgo afecta la imagen de de la entidad con efecto publicitario sostenido a nivel de sector administrativo, nivel departamental o municipal</v>
      </c>
      <c r="L15" s="144" t="str">
        <f>IF(OR(K15='[1]Tabla Impacto'!$C$11,K15='[1]Tabla Impacto'!$D$11),"Leve",IF(OR(K15='[1]Tabla Impacto'!$C$12,K15='[1]Tabla Impacto'!$D$12),"Menor",IF(OR(K15='[1]Tabla Impacto'!$C$13,K15='[1]Tabla Impacto'!$D$13),"Moderado",IF(OR(K15='[1]Tabla Impacto'!$C$14,K15='[1]Tabla Impacto'!$D$14),"Mayor",IF(OR(K15='[1]Tabla Impacto'!$C$15,K15='[1]Tabla Impacto'!$D$15),"Catastrófico","")))))</f>
        <v>Mayor</v>
      </c>
      <c r="M15" s="142">
        <f>IF(L15="","",IF(L15="Leve",0.2,IF(L15="Menor",0.4,IF(L15="Moderado",0.6,IF(L15="Mayor",0.8,IF(L15="Catastrófico",1,))))))</f>
        <v>0.8</v>
      </c>
      <c r="N15" s="146" t="str">
        <f>IF(OR(AND(H15="Muy Baja",L15="Leve"),AND(H15="Muy Baja",L15="Menor"),AND(H15="Baja",L15="Leve")),"Bajo",IF(OR(AND(H15="Muy baja",L15="Moderado"),AND(H15="Baja",L15="Menor"),AND(H15="Baja",L15="Moderado"),AND(H15="Media",L15="Leve"),AND(H15="Media",L15="Menor"),AND(H15="Media",L15="Moderado"),AND(H15="Alta",L15="Leve"),AND(H15="Alta",L15="Menor")),"Moderado",IF(OR(AND(H15="Muy Baja",L15="Mayor"),AND(H15="Baja",L15="Mayor"),AND(H15="Media",L15="Mayor"),AND(H15="Alta",L15="Moderado"),AND(H15="Alta",L15="Mayor"),AND(H15="Muy Alta",L15="Leve"),AND(H15="Muy Alta",L15="Menor"),AND(H15="Muy Alta",L15="Moderado"),AND(H15="Muy Alta",L15="Mayor")),"Alto",IF(OR(AND(H15="Muy Baja",L15="Catastrófico"),AND(H15="Baja",L15="Catastrófico"),AND(H15="Media",L15="Catastrófico"),AND(H15="Alta",L15="Catastrófico"),AND(H15="Muy Alta",L15="Catastrófico")),"Extremo",""))))</f>
        <v>Alto</v>
      </c>
      <c r="O15" s="59">
        <v>1</v>
      </c>
      <c r="P15" s="60" t="s">
        <v>183</v>
      </c>
      <c r="Q15" s="61" t="str">
        <f>IF(OR(R15="Preventivo",R15="Detectivo"),"Probabilidad",IF(R15="Correctivo","Impacto",""))</f>
        <v>Probabilidad</v>
      </c>
      <c r="R15" s="62" t="s">
        <v>163</v>
      </c>
      <c r="S15" s="62" t="s">
        <v>164</v>
      </c>
      <c r="T15" s="63" t="str">
        <f>IF(AND(R15="Preventivo",S15="Automático"),"50%",IF(AND(R15="Preventivo",S15="Manual"),"40%",IF(AND(R15="Detectivo",S15="Automático"),"40%",IF(AND(R15="Detectivo",S15="Manual"),"30%",IF(AND(R15="Correctivo",S15="Automático"),"35%",IF(AND(R15="Correctivo",S15="Manual"),"25%",""))))))</f>
        <v>40%</v>
      </c>
      <c r="U15" s="62" t="s">
        <v>165</v>
      </c>
      <c r="V15" s="62" t="s">
        <v>166</v>
      </c>
      <c r="W15" s="62" t="s">
        <v>167</v>
      </c>
      <c r="X15" s="64">
        <f>IFERROR(IF(Q15="Probabilidad",(I15-(+I15*T15)),IF(Q15="Impacto",I15,"")),"")</f>
        <v>0.24</v>
      </c>
      <c r="Y15" s="65" t="str">
        <f>IFERROR(IF(X15="","",IF(X15&lt;=0.2,"Muy Baja",IF(X15&lt;=0.4,"Baja",IF(X15&lt;=0.6,"Media",IF(X15&lt;=0.8,"Alta","Muy Alta"))))),"")</f>
        <v>Baja</v>
      </c>
      <c r="Z15" s="66">
        <f>+X15</f>
        <v>0.24</v>
      </c>
      <c r="AA15" s="65" t="str">
        <f>IFERROR(IF(AB15="","",IF(AB15&lt;=0.2,"Leve",IF(AB15&lt;=0.4,"Menor",IF(AB15&lt;=0.6,"Moderado",IF(AB15&lt;=0.8,"Mayor","Catastrófico"))))),"")</f>
        <v>Mayor</v>
      </c>
      <c r="AB15" s="66">
        <f>IFERROR(IF(Q15="Impacto",(M15-(+M15*T15)),IF(Q15="Probabilidad",M15,"")),"")</f>
        <v>0.8</v>
      </c>
      <c r="AC15" s="67" t="str">
        <f>IFERROR(IF(OR(AND(Y15="Muy Baja",AA15="Leve"),AND(Y15="Muy Baja",AA15="Menor"),AND(Y15="Baja",AA15="Leve")),"Bajo",IF(OR(AND(Y15="Muy baja",AA15="Moderado"),AND(Y15="Baja",AA15="Menor"),AND(Y15="Baja",AA15="Moderado"),AND(Y15="Media",AA15="Leve"),AND(Y15="Media",AA15="Menor"),AND(Y15="Media",AA15="Moderado"),AND(Y15="Alta",AA15="Leve"),AND(Y15="Alta",AA15="Menor")),"Moderado",IF(OR(AND(Y15="Muy Baja",AA15="Mayor"),AND(Y15="Baja",AA15="Mayor"),AND(Y15="Media",AA15="Mayor"),AND(Y15="Alta",AA15="Moderado"),AND(Y15="Alta",AA15="Mayor"),AND(Y15="Muy Alta",AA15="Leve"),AND(Y15="Muy Alta",AA15="Menor"),AND(Y15="Muy Alta",AA15="Moderado"),AND(Y15="Muy Alta",AA15="Mayor")),"Alto",IF(OR(AND(Y15="Muy Baja",AA15="Catastrófico"),AND(Y15="Baja",AA15="Catastrófico"),AND(Y15="Media",AA15="Catastrófico"),AND(Y15="Alta",AA15="Catastrófico"),AND(Y15="Muy Alta",AA15="Catastrófico")),"Extremo","")))),"")</f>
        <v>Alto</v>
      </c>
      <c r="AD15" s="68" t="s">
        <v>168</v>
      </c>
      <c r="AE15" s="69"/>
      <c r="AF15" s="70"/>
      <c r="AG15" s="71"/>
      <c r="AH15" s="71"/>
      <c r="AI15" s="72"/>
      <c r="AJ15" s="98" t="s">
        <v>184</v>
      </c>
      <c r="AK15" s="98" t="s">
        <v>184</v>
      </c>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row>
    <row r="16" spans="1:69" ht="96.75" customHeight="1" x14ac:dyDescent="0.3">
      <c r="A16" s="152"/>
      <c r="B16" s="154"/>
      <c r="C16" s="154"/>
      <c r="D16" s="154"/>
      <c r="E16" s="156"/>
      <c r="F16" s="154"/>
      <c r="G16" s="158"/>
      <c r="H16" s="145"/>
      <c r="I16" s="143"/>
      <c r="J16" s="141"/>
      <c r="K16" s="143">
        <f>IF(NOT(ISERROR(MATCH(J16,_xlfn.ANCHORARRAY(#REF!),0))),#REF!&amp;"Por favor no seleccionar los criterios de impacto",J16)</f>
        <v>0</v>
      </c>
      <c r="L16" s="145"/>
      <c r="M16" s="143"/>
      <c r="N16" s="147"/>
      <c r="O16" s="59">
        <v>2</v>
      </c>
      <c r="P16" s="60"/>
      <c r="Q16" s="61"/>
      <c r="R16" s="62"/>
      <c r="S16" s="62"/>
      <c r="T16" s="63"/>
      <c r="U16" s="62"/>
      <c r="V16" s="62"/>
      <c r="W16" s="62"/>
      <c r="X16" s="64"/>
      <c r="Y16" s="65"/>
      <c r="Z16" s="66"/>
      <c r="AA16" s="65"/>
      <c r="AB16" s="66"/>
      <c r="AC16" s="67"/>
      <c r="AD16" s="68"/>
      <c r="AE16" s="69"/>
      <c r="AF16" s="69"/>
      <c r="AG16" s="71"/>
      <c r="AH16" s="71"/>
      <c r="AI16" s="75"/>
      <c r="AJ16" s="76"/>
      <c r="AK16" s="77"/>
      <c r="AL16" s="51"/>
      <c r="AM16" s="51"/>
      <c r="AN16" s="51"/>
      <c r="AO16" s="51"/>
      <c r="AP16" s="51"/>
      <c r="AQ16" s="51"/>
      <c r="AR16" s="51"/>
      <c r="AS16" s="51"/>
      <c r="AT16" s="51"/>
      <c r="AU16" s="51"/>
      <c r="AV16" s="51"/>
      <c r="AW16" s="51"/>
      <c r="AX16" s="51"/>
      <c r="AY16" s="51"/>
      <c r="AZ16" s="51"/>
      <c r="BA16" s="51"/>
      <c r="BB16" s="51"/>
      <c r="BC16" s="51"/>
      <c r="BD16" s="51"/>
      <c r="BE16" s="51"/>
      <c r="BF16" s="51"/>
      <c r="BG16" s="51"/>
      <c r="BH16" s="51"/>
      <c r="BI16" s="51"/>
      <c r="BJ16" s="51"/>
      <c r="BK16" s="51"/>
      <c r="BL16" s="51"/>
      <c r="BM16" s="51"/>
      <c r="BN16" s="51"/>
      <c r="BO16" s="51"/>
      <c r="BP16" s="51"/>
      <c r="BQ16" s="51"/>
    </row>
    <row r="17" spans="1:69" ht="18" customHeight="1" x14ac:dyDescent="0.3">
      <c r="A17" s="152"/>
      <c r="B17" s="154"/>
      <c r="C17" s="154"/>
      <c r="D17" s="154"/>
      <c r="E17" s="156"/>
      <c r="F17" s="154"/>
      <c r="G17" s="158"/>
      <c r="H17" s="145"/>
      <c r="I17" s="143"/>
      <c r="J17" s="141"/>
      <c r="K17" s="143">
        <f>IF(NOT(ISERROR(MATCH(J17,_xlfn.ANCHORARRAY(#REF!),0))),#REF!&amp;"Por favor no seleccionar los criterios de impacto",J17)</f>
        <v>0</v>
      </c>
      <c r="L17" s="145"/>
      <c r="M17" s="143"/>
      <c r="N17" s="147"/>
      <c r="O17" s="78">
        <v>3</v>
      </c>
      <c r="P17" s="79"/>
      <c r="Q17" s="80"/>
      <c r="R17" s="81"/>
      <c r="S17" s="81"/>
      <c r="T17" s="82"/>
      <c r="U17" s="83"/>
      <c r="V17" s="83"/>
      <c r="W17" s="83"/>
      <c r="X17" s="84"/>
      <c r="Y17" s="85"/>
      <c r="Z17" s="86"/>
      <c r="AA17" s="85"/>
      <c r="AB17" s="86"/>
      <c r="AC17" s="87"/>
      <c r="AD17" s="88"/>
      <c r="AE17" s="76"/>
      <c r="AF17" s="89"/>
      <c r="AG17" s="90"/>
      <c r="AH17" s="90"/>
      <c r="AI17" s="90"/>
      <c r="AJ17" s="76"/>
      <c r="AK17" s="89"/>
      <c r="AL17" s="51"/>
      <c r="AM17" s="51"/>
      <c r="AN17" s="51"/>
      <c r="AO17" s="51"/>
      <c r="AP17" s="51"/>
      <c r="AQ17" s="51"/>
      <c r="AR17" s="51"/>
      <c r="AS17" s="51"/>
      <c r="AT17" s="51"/>
      <c r="AU17" s="51"/>
      <c r="AV17" s="51"/>
      <c r="AW17" s="51"/>
      <c r="AX17" s="51"/>
      <c r="AY17" s="51"/>
      <c r="AZ17" s="51"/>
      <c r="BA17" s="51"/>
      <c r="BB17" s="51"/>
      <c r="BC17" s="51"/>
      <c r="BD17" s="51"/>
      <c r="BE17" s="51"/>
      <c r="BF17" s="51"/>
      <c r="BG17" s="51"/>
      <c r="BH17" s="51"/>
      <c r="BI17" s="51"/>
      <c r="BJ17" s="51"/>
      <c r="BK17" s="51"/>
      <c r="BL17" s="51"/>
      <c r="BM17" s="51"/>
      <c r="BN17" s="51"/>
      <c r="BO17" s="51"/>
      <c r="BP17" s="51"/>
      <c r="BQ17" s="51"/>
    </row>
    <row r="18" spans="1:69" s="30" customFormat="1" ht="96.75" customHeight="1" x14ac:dyDescent="0.25">
      <c r="A18" s="151">
        <v>4</v>
      </c>
      <c r="B18" s="153" t="s">
        <v>156</v>
      </c>
      <c r="C18" s="153" t="s">
        <v>185</v>
      </c>
      <c r="D18" s="153" t="s">
        <v>186</v>
      </c>
      <c r="E18" s="155" t="s">
        <v>187</v>
      </c>
      <c r="F18" s="153" t="s">
        <v>174</v>
      </c>
      <c r="G18" s="157">
        <v>12</v>
      </c>
      <c r="H18" s="144" t="str">
        <f>IF(G18&lt;=0,"",IF(G18&lt;=2,"Muy Baja",IF(G18&lt;=24,"Baja",IF(G18&lt;=500,"Media",IF(G18&lt;=5000,"Alta","Muy Alta")))))</f>
        <v>Baja</v>
      </c>
      <c r="I18" s="142">
        <f>IF(H18="","",IF(H18="Muy Baja",0.2,IF(H18="Baja",0.4,IF(H18="Media",0.6,IF(H18="Alta",0.8,IF(H18="Muy Alta",1,))))))</f>
        <v>0.4</v>
      </c>
      <c r="J18" s="140" t="s">
        <v>175</v>
      </c>
      <c r="K18" s="142" t="str">
        <f>IF(NOT(ISERROR(MATCH(J18,'[1]Tabla Impacto'!$B$221:$B$223,0))),'[1]Tabla Impacto'!$F$223&amp;"Por favor no seleccionar los criterios de impacto(Afectación Económica o presupuestal y Pérdida Reputacional)",J18)</f>
        <v xml:space="preserve">     El riesgo afecta la imagen de de la entidad con efecto publicitario sostenido a nivel de sector administrativo, nivel departamental o municipal</v>
      </c>
      <c r="L18" s="144" t="str">
        <f>IF(OR(K18='[1]Tabla Impacto'!$C$11,K18='[1]Tabla Impacto'!$D$11),"Leve",IF(OR(K18='[1]Tabla Impacto'!$C$12,K18='[1]Tabla Impacto'!$D$12),"Menor",IF(OR(K18='[1]Tabla Impacto'!$C$13,K18='[1]Tabla Impacto'!$D$13),"Moderado",IF(OR(K18='[1]Tabla Impacto'!$C$14,K18='[1]Tabla Impacto'!$D$14),"Mayor",IF(OR(K18='[1]Tabla Impacto'!$C$15,K18='[1]Tabla Impacto'!$D$15),"Catastrófico","")))))</f>
        <v>Mayor</v>
      </c>
      <c r="M18" s="142">
        <f>IF(L18="","",IF(L18="Leve",0.2,IF(L18="Menor",0.4,IF(L18="Moderado",0.6,IF(L18="Mayor",0.8,IF(L18="Catastrófico",1,))))))</f>
        <v>0.8</v>
      </c>
      <c r="N18" s="146" t="str">
        <f>IF(OR(AND(H18="Muy Baja",L18="Leve"),AND(H18="Muy Baja",L18="Menor"),AND(H18="Baja",L18="Leve")),"Bajo",IF(OR(AND(H18="Muy baja",L18="Moderado"),AND(H18="Baja",L18="Menor"),AND(H18="Baja",L18="Moderado"),AND(H18="Media",L18="Leve"),AND(H18="Media",L18="Menor"),AND(H18="Media",L18="Moderado"),AND(H18="Alta",L18="Leve"),AND(H18="Alta",L18="Menor")),"Moderado",IF(OR(AND(H18="Muy Baja",L18="Mayor"),AND(H18="Baja",L18="Mayor"),AND(H18="Media",L18="Mayor"),AND(H18="Alta",L18="Moderado"),AND(H18="Alta",L18="Mayor"),AND(H18="Muy Alta",L18="Leve"),AND(H18="Muy Alta",L18="Menor"),AND(H18="Muy Alta",L18="Moderado"),AND(H18="Muy Alta",L18="Mayor")),"Alto",IF(OR(AND(H18="Muy Baja",L18="Catastrófico"),AND(H18="Baja",L18="Catastrófico"),AND(H18="Media",L18="Catastrófico"),AND(H18="Alta",L18="Catastrófico"),AND(H18="Muy Alta",L18="Catastrófico")),"Extremo",""))))</f>
        <v>Alto</v>
      </c>
      <c r="O18" s="59">
        <v>1</v>
      </c>
      <c r="P18" s="60" t="s">
        <v>188</v>
      </c>
      <c r="Q18" s="61" t="str">
        <f>IF(OR(R18="Preventivo",R18="Detectivo"),"Probabilidad",IF(R18="Correctivo","Impacto",""))</f>
        <v>Probabilidad</v>
      </c>
      <c r="R18" s="62" t="s">
        <v>163</v>
      </c>
      <c r="S18" s="62" t="s">
        <v>164</v>
      </c>
      <c r="T18" s="63" t="str">
        <f>IF(AND(R18="Preventivo",S18="Automático"),"50%",IF(AND(R18="Preventivo",S18="Manual"),"40%",IF(AND(R18="Detectivo",S18="Automático"),"40%",IF(AND(R18="Detectivo",S18="Manual"),"30%",IF(AND(R18="Correctivo",S18="Automático"),"35%",IF(AND(R18="Correctivo",S18="Manual"),"25%",""))))))</f>
        <v>40%</v>
      </c>
      <c r="U18" s="62" t="s">
        <v>165</v>
      </c>
      <c r="V18" s="62" t="s">
        <v>166</v>
      </c>
      <c r="W18" s="62" t="s">
        <v>167</v>
      </c>
      <c r="X18" s="64">
        <f>IFERROR(IF(Q18="Probabilidad",(I18-(+I18*T18)),IF(Q18="Impacto",I18,"")),"")</f>
        <v>0.24</v>
      </c>
      <c r="Y18" s="65" t="str">
        <f>IFERROR(IF(X18="","",IF(X18&lt;=0.2,"Muy Baja",IF(X18&lt;=0.4,"Baja",IF(X18&lt;=0.6,"Media",IF(X18&lt;=0.8,"Alta","Muy Alta"))))),"")</f>
        <v>Baja</v>
      </c>
      <c r="Z18" s="66">
        <f>+X18</f>
        <v>0.24</v>
      </c>
      <c r="AA18" s="65" t="str">
        <f>IFERROR(IF(AB18="","",IF(AB18&lt;=0.2,"Leve",IF(AB18&lt;=0.4,"Menor",IF(AB18&lt;=0.6,"Moderado",IF(AB18&lt;=0.8,"Mayor","Catastrófico"))))),"")</f>
        <v>Mayor</v>
      </c>
      <c r="AB18" s="66">
        <f>IFERROR(IF(Q18="Impacto",(M18-(+M18*T18)),IF(Q18="Probabilidad",M18,"")),"")</f>
        <v>0.8</v>
      </c>
      <c r="AC18" s="67" t="str">
        <f>IFERROR(IF(OR(AND(Y18="Muy Baja",AA18="Leve"),AND(Y18="Muy Baja",AA18="Menor"),AND(Y18="Baja",AA18="Leve")),"Bajo",IF(OR(AND(Y18="Muy baja",AA18="Moderado"),AND(Y18="Baja",AA18="Menor"),AND(Y18="Baja",AA18="Moderado"),AND(Y18="Media",AA18="Leve"),AND(Y18="Media",AA18="Menor"),AND(Y18="Media",AA18="Moderado"),AND(Y18="Alta",AA18="Leve"),AND(Y18="Alta",AA18="Menor")),"Moderado",IF(OR(AND(Y18="Muy Baja",AA18="Mayor"),AND(Y18="Baja",AA18="Mayor"),AND(Y18="Media",AA18="Mayor"),AND(Y18="Alta",AA18="Moderado"),AND(Y18="Alta",AA18="Mayor"),AND(Y18="Muy Alta",AA18="Leve"),AND(Y18="Muy Alta",AA18="Menor"),AND(Y18="Muy Alta",AA18="Moderado"),AND(Y18="Muy Alta",AA18="Mayor")),"Alto",IF(OR(AND(Y18="Muy Baja",AA18="Catastrófico"),AND(Y18="Baja",AA18="Catastrófico"),AND(Y18="Media",AA18="Catastrófico"),AND(Y18="Alta",AA18="Catastrófico"),AND(Y18="Muy Alta",AA18="Catastrófico")),"Extremo","")))),"")</f>
        <v>Alto</v>
      </c>
      <c r="AD18" s="68" t="s">
        <v>168</v>
      </c>
      <c r="AE18" s="69"/>
      <c r="AF18" s="70"/>
      <c r="AG18" s="71"/>
      <c r="AH18" s="71"/>
      <c r="AI18" s="72"/>
      <c r="AJ18" s="73" t="s">
        <v>189</v>
      </c>
      <c r="AK18" s="73" t="s">
        <v>190</v>
      </c>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row>
    <row r="19" spans="1:69" ht="96.75" customHeight="1" x14ac:dyDescent="0.3">
      <c r="A19" s="152"/>
      <c r="B19" s="154"/>
      <c r="C19" s="154"/>
      <c r="D19" s="154"/>
      <c r="E19" s="156"/>
      <c r="F19" s="154"/>
      <c r="G19" s="158"/>
      <c r="H19" s="145"/>
      <c r="I19" s="143"/>
      <c r="J19" s="141"/>
      <c r="K19" s="143">
        <f>IF(NOT(ISERROR(MATCH(J19,_xlfn.ANCHORARRAY(#REF!),0))),#REF!&amp;"Por favor no seleccionar los criterios de impacto",J19)</f>
        <v>0</v>
      </c>
      <c r="L19" s="145"/>
      <c r="M19" s="143"/>
      <c r="N19" s="147"/>
      <c r="O19" s="59">
        <v>2</v>
      </c>
      <c r="P19" s="60"/>
      <c r="Q19" s="61"/>
      <c r="R19" s="62"/>
      <c r="S19" s="62"/>
      <c r="T19" s="63"/>
      <c r="U19" s="62"/>
      <c r="V19" s="62"/>
      <c r="W19" s="62"/>
      <c r="X19" s="64"/>
      <c r="Y19" s="65"/>
      <c r="Z19" s="66"/>
      <c r="AA19" s="65"/>
      <c r="AB19" s="66"/>
      <c r="AC19" s="67"/>
      <c r="AD19" s="68"/>
      <c r="AE19" s="69"/>
      <c r="AF19" s="69"/>
      <c r="AG19" s="71"/>
      <c r="AH19" s="71"/>
      <c r="AI19" s="75"/>
      <c r="AJ19" s="76"/>
      <c r="AK19" s="77"/>
      <c r="AL19" s="51"/>
      <c r="AM19" s="51"/>
      <c r="AN19" s="51"/>
      <c r="AO19" s="51"/>
      <c r="AP19" s="51"/>
      <c r="AQ19" s="51"/>
      <c r="AR19" s="51"/>
      <c r="AS19" s="51"/>
      <c r="AT19" s="51"/>
      <c r="AU19" s="51"/>
      <c r="AV19" s="51"/>
      <c r="AW19" s="51"/>
      <c r="AX19" s="51"/>
      <c r="AY19" s="51"/>
      <c r="AZ19" s="51"/>
      <c r="BA19" s="51"/>
      <c r="BB19" s="51"/>
      <c r="BC19" s="51"/>
      <c r="BD19" s="51"/>
      <c r="BE19" s="51"/>
      <c r="BF19" s="51"/>
      <c r="BG19" s="51"/>
      <c r="BH19" s="51"/>
      <c r="BI19" s="51"/>
      <c r="BJ19" s="51"/>
      <c r="BK19" s="51"/>
      <c r="BL19" s="51"/>
      <c r="BM19" s="51"/>
      <c r="BN19" s="51"/>
      <c r="BO19" s="51"/>
      <c r="BP19" s="51"/>
      <c r="BQ19" s="51"/>
    </row>
    <row r="20" spans="1:69" ht="18" customHeight="1" x14ac:dyDescent="0.3">
      <c r="A20" s="152"/>
      <c r="B20" s="154"/>
      <c r="C20" s="154"/>
      <c r="D20" s="154"/>
      <c r="E20" s="156"/>
      <c r="F20" s="154"/>
      <c r="G20" s="158"/>
      <c r="H20" s="145"/>
      <c r="I20" s="143"/>
      <c r="J20" s="141"/>
      <c r="K20" s="143">
        <f>IF(NOT(ISERROR(MATCH(J20,_xlfn.ANCHORARRAY(#REF!),0))),#REF!&amp;"Por favor no seleccionar los criterios de impacto",J20)</f>
        <v>0</v>
      </c>
      <c r="L20" s="145"/>
      <c r="M20" s="143"/>
      <c r="N20" s="147"/>
      <c r="O20" s="78">
        <v>3</v>
      </c>
      <c r="P20" s="79"/>
      <c r="Q20" s="80"/>
      <c r="R20" s="81"/>
      <c r="S20" s="81"/>
      <c r="T20" s="82"/>
      <c r="U20" s="83"/>
      <c r="V20" s="83"/>
      <c r="W20" s="83"/>
      <c r="X20" s="84"/>
      <c r="Y20" s="85"/>
      <c r="Z20" s="86"/>
      <c r="AA20" s="85"/>
      <c r="AB20" s="86"/>
      <c r="AC20" s="87"/>
      <c r="AD20" s="88"/>
      <c r="AE20" s="76"/>
      <c r="AF20" s="89"/>
      <c r="AG20" s="90"/>
      <c r="AH20" s="90"/>
      <c r="AI20" s="90"/>
      <c r="AJ20" s="76"/>
      <c r="AK20" s="89"/>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row>
    <row r="21" spans="1:69" s="30" customFormat="1" ht="96.75" customHeight="1" x14ac:dyDescent="0.25">
      <c r="A21" s="151">
        <v>5</v>
      </c>
      <c r="B21" s="153" t="s">
        <v>156</v>
      </c>
      <c r="C21" s="153" t="s">
        <v>191</v>
      </c>
      <c r="D21" s="153" t="s">
        <v>192</v>
      </c>
      <c r="E21" s="155" t="s">
        <v>193</v>
      </c>
      <c r="F21" s="153" t="s">
        <v>174</v>
      </c>
      <c r="G21" s="157">
        <v>12</v>
      </c>
      <c r="H21" s="144" t="str">
        <f>IF(G21&lt;=0,"",IF(G21&lt;=2,"Muy Baja",IF(G21&lt;=24,"Baja",IF(G21&lt;=500,"Media",IF(G21&lt;=5000,"Alta","Muy Alta")))))</f>
        <v>Baja</v>
      </c>
      <c r="I21" s="142">
        <f>IF(H21="","",IF(H21="Muy Baja",0.2,IF(H21="Baja",0.4,IF(H21="Media",0.6,IF(H21="Alta",0.8,IF(H21="Muy Alta",1,))))))</f>
        <v>0.4</v>
      </c>
      <c r="J21" s="140" t="s">
        <v>175</v>
      </c>
      <c r="K21" s="142" t="str">
        <f>IF(NOT(ISERROR(MATCH(J21,'[1]Tabla Impacto'!$B$221:$B$223,0))),'[1]Tabla Impacto'!$F$223&amp;"Por favor no seleccionar los criterios de impacto(Afectación Económica o presupuestal y Pérdida Reputacional)",J21)</f>
        <v xml:space="preserve">     El riesgo afecta la imagen de de la entidad con efecto publicitario sostenido a nivel de sector administrativo, nivel departamental o municipal</v>
      </c>
      <c r="L21" s="144" t="str">
        <f>IF(OR(K21='[1]Tabla Impacto'!$C$11,K21='[1]Tabla Impacto'!$D$11),"Leve",IF(OR(K21='[1]Tabla Impacto'!$C$12,K21='[1]Tabla Impacto'!$D$12),"Menor",IF(OR(K21='[1]Tabla Impacto'!$C$13,K21='[1]Tabla Impacto'!$D$13),"Moderado",IF(OR(K21='[1]Tabla Impacto'!$C$14,K21='[1]Tabla Impacto'!$D$14),"Mayor",IF(OR(K21='[1]Tabla Impacto'!$C$15,K21='[1]Tabla Impacto'!$D$15),"Catastrófico","")))))</f>
        <v>Mayor</v>
      </c>
      <c r="M21" s="142">
        <f>IF(L21="","",IF(L21="Leve",0.2,IF(L21="Menor",0.4,IF(L21="Moderado",0.6,IF(L21="Mayor",0.8,IF(L21="Catastrófico",1,))))))</f>
        <v>0.8</v>
      </c>
      <c r="N21" s="146" t="str">
        <f>IF(OR(AND(H21="Muy Baja",L21="Leve"),AND(H21="Muy Baja",L21="Menor"),AND(H21="Baja",L21="Leve")),"Bajo",IF(OR(AND(H21="Muy baja",L21="Moderado"),AND(H21="Baja",L21="Menor"),AND(H21="Baja",L21="Moderado"),AND(H21="Media",L21="Leve"),AND(H21="Media",L21="Menor"),AND(H21="Media",L21="Moderado"),AND(H21="Alta",L21="Leve"),AND(H21="Alta",L21="Menor")),"Moderado",IF(OR(AND(H21="Muy Baja",L21="Mayor"),AND(H21="Baja",L21="Mayor"),AND(H21="Media",L21="Mayor"),AND(H21="Alta",L21="Moderado"),AND(H21="Alta",L21="Mayor"),AND(H21="Muy Alta",L21="Leve"),AND(H21="Muy Alta",L21="Menor"),AND(H21="Muy Alta",L21="Moderado"),AND(H21="Muy Alta",L21="Mayor")),"Alto",IF(OR(AND(H21="Muy Baja",L21="Catastrófico"),AND(H21="Baja",L21="Catastrófico"),AND(H21="Media",L21="Catastrófico"),AND(H21="Alta",L21="Catastrófico"),AND(H21="Muy Alta",L21="Catastrófico")),"Extremo",""))))</f>
        <v>Alto</v>
      </c>
      <c r="O21" s="59">
        <v>1</v>
      </c>
      <c r="P21" s="60" t="s">
        <v>194</v>
      </c>
      <c r="Q21" s="61" t="str">
        <f>IF(OR(R21="Preventivo",R21="Detectivo"),"Probabilidad",IF(R21="Correctivo","Impacto",""))</f>
        <v>Probabilidad</v>
      </c>
      <c r="R21" s="62" t="s">
        <v>163</v>
      </c>
      <c r="S21" s="62" t="s">
        <v>164</v>
      </c>
      <c r="T21" s="63" t="str">
        <f>IF(AND(R21="Preventivo",S21="Automático"),"50%",IF(AND(R21="Preventivo",S21="Manual"),"40%",IF(AND(R21="Detectivo",S21="Automático"),"40%",IF(AND(R21="Detectivo",S21="Manual"),"30%",IF(AND(R21="Correctivo",S21="Automático"),"35%",IF(AND(R21="Correctivo",S21="Manual"),"25%",""))))))</f>
        <v>40%</v>
      </c>
      <c r="U21" s="62" t="s">
        <v>165</v>
      </c>
      <c r="V21" s="62" t="s">
        <v>166</v>
      </c>
      <c r="W21" s="62" t="s">
        <v>167</v>
      </c>
      <c r="X21" s="64">
        <f>IFERROR(IF(Q21="Probabilidad",(I21-(+I21*T21)),IF(Q21="Impacto",I21,"")),"")</f>
        <v>0.24</v>
      </c>
      <c r="Y21" s="65" t="str">
        <f>IFERROR(IF(X21="","",IF(X21&lt;=0.2,"Muy Baja",IF(X21&lt;=0.4,"Baja",IF(X21&lt;=0.6,"Media",IF(X21&lt;=0.8,"Alta","Muy Alta"))))),"")</f>
        <v>Baja</v>
      </c>
      <c r="Z21" s="66">
        <f>+X21</f>
        <v>0.24</v>
      </c>
      <c r="AA21" s="65" t="str">
        <f>IFERROR(IF(AB21="","",IF(AB21&lt;=0.2,"Leve",IF(AB21&lt;=0.4,"Menor",IF(AB21&lt;=0.6,"Moderado",IF(AB21&lt;=0.8,"Mayor","Catastrófico"))))),"")</f>
        <v>Mayor</v>
      </c>
      <c r="AB21" s="66">
        <f>IFERROR(IF(Q21="Impacto",(M21-(+M21*T21)),IF(Q21="Probabilidad",M21,"")),"")</f>
        <v>0.8</v>
      </c>
      <c r="AC21" s="67" t="str">
        <f>IFERROR(IF(OR(AND(Y21="Muy Baja",AA21="Leve"),AND(Y21="Muy Baja",AA21="Menor"),AND(Y21="Baja",AA21="Leve")),"Bajo",IF(OR(AND(Y21="Muy baja",AA21="Moderado"),AND(Y21="Baja",AA21="Menor"),AND(Y21="Baja",AA21="Moderado"),AND(Y21="Media",AA21="Leve"),AND(Y21="Media",AA21="Menor"),AND(Y21="Media",AA21="Moderado"),AND(Y21="Alta",AA21="Leve"),AND(Y21="Alta",AA21="Menor")),"Moderado",IF(OR(AND(Y21="Muy Baja",AA21="Mayor"),AND(Y21="Baja",AA21="Mayor"),AND(Y21="Media",AA21="Mayor"),AND(Y21="Alta",AA21="Moderado"),AND(Y21="Alta",AA21="Mayor"),AND(Y21="Muy Alta",AA21="Leve"),AND(Y21="Muy Alta",AA21="Menor"),AND(Y21="Muy Alta",AA21="Moderado"),AND(Y21="Muy Alta",AA21="Mayor")),"Alto",IF(OR(AND(Y21="Muy Baja",AA21="Catastrófico"),AND(Y21="Baja",AA21="Catastrófico"),AND(Y21="Media",AA21="Catastrófico"),AND(Y21="Alta",AA21="Catastrófico"),AND(Y21="Muy Alta",AA21="Catastrófico")),"Extremo","")))),"")</f>
        <v>Alto</v>
      </c>
      <c r="AD21" s="68" t="s">
        <v>168</v>
      </c>
      <c r="AE21" s="69"/>
      <c r="AF21" s="70"/>
      <c r="AG21" s="71"/>
      <c r="AH21" s="71"/>
      <c r="AI21" s="72"/>
      <c r="AJ21" s="73" t="s">
        <v>195</v>
      </c>
      <c r="AK21" s="73" t="s">
        <v>196</v>
      </c>
      <c r="AL21" s="74"/>
      <c r="AM21" s="74"/>
      <c r="AN21" s="74"/>
      <c r="AO21" s="74"/>
      <c r="AP21" s="74"/>
      <c r="AQ21" s="74"/>
      <c r="AR21" s="74"/>
      <c r="AS21" s="74"/>
      <c r="AT21" s="74"/>
      <c r="AU21" s="74"/>
      <c r="AV21" s="74"/>
      <c r="AW21" s="74"/>
      <c r="AX21" s="74"/>
      <c r="AY21" s="74"/>
      <c r="AZ21" s="74"/>
      <c r="BA21" s="74"/>
      <c r="BB21" s="74"/>
      <c r="BC21" s="74"/>
      <c r="BD21" s="74"/>
      <c r="BE21" s="74"/>
      <c r="BF21" s="74"/>
      <c r="BG21" s="74"/>
      <c r="BH21" s="74"/>
      <c r="BI21" s="74"/>
      <c r="BJ21" s="74"/>
      <c r="BK21" s="74"/>
      <c r="BL21" s="74"/>
      <c r="BM21" s="74"/>
      <c r="BN21" s="74"/>
      <c r="BO21" s="74"/>
      <c r="BP21" s="74"/>
      <c r="BQ21" s="74"/>
    </row>
    <row r="22" spans="1:69" ht="96.75" customHeight="1" x14ac:dyDescent="0.3">
      <c r="A22" s="152"/>
      <c r="B22" s="154"/>
      <c r="C22" s="154"/>
      <c r="D22" s="154"/>
      <c r="E22" s="156"/>
      <c r="F22" s="154"/>
      <c r="G22" s="158"/>
      <c r="H22" s="145"/>
      <c r="I22" s="143"/>
      <c r="J22" s="141"/>
      <c r="K22" s="143">
        <f>IF(NOT(ISERROR(MATCH(J22,_xlfn.ANCHORARRAY(#REF!),0))),#REF!&amp;"Por favor no seleccionar los criterios de impacto",J22)</f>
        <v>0</v>
      </c>
      <c r="L22" s="145"/>
      <c r="M22" s="143"/>
      <c r="N22" s="147"/>
      <c r="O22" s="59">
        <v>2</v>
      </c>
      <c r="P22" s="60"/>
      <c r="Q22" s="61"/>
      <c r="R22" s="62"/>
      <c r="S22" s="62"/>
      <c r="T22" s="63"/>
      <c r="U22" s="62"/>
      <c r="V22" s="62"/>
      <c r="W22" s="62"/>
      <c r="X22" s="64"/>
      <c r="Y22" s="65"/>
      <c r="Z22" s="66"/>
      <c r="AA22" s="65"/>
      <c r="AB22" s="66"/>
      <c r="AC22" s="67"/>
      <c r="AD22" s="68"/>
      <c r="AE22" s="69"/>
      <c r="AF22" s="69"/>
      <c r="AG22" s="71"/>
      <c r="AH22" s="71"/>
      <c r="AI22" s="75"/>
      <c r="AJ22" s="76"/>
      <c r="AK22" s="77"/>
      <c r="AL22" s="51"/>
      <c r="AM22" s="51"/>
      <c r="AN22" s="51"/>
      <c r="AO22" s="51"/>
      <c r="AP22" s="51"/>
      <c r="AQ22" s="51"/>
      <c r="AR22" s="51"/>
      <c r="AS22" s="51"/>
      <c r="AT22" s="51"/>
      <c r="AU22" s="51"/>
      <c r="AV22" s="51"/>
      <c r="AW22" s="51"/>
      <c r="AX22" s="51"/>
      <c r="AY22" s="51"/>
      <c r="AZ22" s="51"/>
      <c r="BA22" s="51"/>
      <c r="BB22" s="51"/>
      <c r="BC22" s="51"/>
      <c r="BD22" s="51"/>
      <c r="BE22" s="51"/>
      <c r="BF22" s="51"/>
      <c r="BG22" s="51"/>
      <c r="BH22" s="51"/>
      <c r="BI22" s="51"/>
      <c r="BJ22" s="51"/>
      <c r="BK22" s="51"/>
      <c r="BL22" s="51"/>
      <c r="BM22" s="51"/>
      <c r="BN22" s="51"/>
      <c r="BO22" s="51"/>
      <c r="BP22" s="51"/>
      <c r="BQ22" s="51"/>
    </row>
    <row r="23" spans="1:69" ht="18" customHeight="1" x14ac:dyDescent="0.3">
      <c r="A23" s="152"/>
      <c r="B23" s="154"/>
      <c r="C23" s="154"/>
      <c r="D23" s="154"/>
      <c r="E23" s="156"/>
      <c r="F23" s="154"/>
      <c r="G23" s="158"/>
      <c r="H23" s="145"/>
      <c r="I23" s="143"/>
      <c r="J23" s="141"/>
      <c r="K23" s="143">
        <f>IF(NOT(ISERROR(MATCH(J23,_xlfn.ANCHORARRAY(#REF!),0))),#REF!&amp;"Por favor no seleccionar los criterios de impacto",J23)</f>
        <v>0</v>
      </c>
      <c r="L23" s="145"/>
      <c r="M23" s="143"/>
      <c r="N23" s="147"/>
      <c r="O23" s="78">
        <v>3</v>
      </c>
      <c r="P23" s="79"/>
      <c r="Q23" s="80"/>
      <c r="R23" s="81"/>
      <c r="S23" s="81"/>
      <c r="T23" s="82"/>
      <c r="U23" s="83"/>
      <c r="V23" s="83"/>
      <c r="W23" s="83"/>
      <c r="X23" s="84"/>
      <c r="Y23" s="85"/>
      <c r="Z23" s="86"/>
      <c r="AA23" s="85"/>
      <c r="AB23" s="86"/>
      <c r="AC23" s="87"/>
      <c r="AD23" s="88"/>
      <c r="AE23" s="76"/>
      <c r="AF23" s="89"/>
      <c r="AG23" s="90"/>
      <c r="AH23" s="90"/>
      <c r="AI23" s="90"/>
      <c r="AJ23" s="76"/>
      <c r="AK23" s="89"/>
      <c r="AL23" s="51"/>
      <c r="AM23" s="51"/>
      <c r="AN23" s="51"/>
      <c r="AO23" s="51"/>
      <c r="AP23" s="51"/>
      <c r="AQ23" s="51"/>
      <c r="AR23" s="51"/>
      <c r="AS23" s="51"/>
      <c r="AT23" s="51"/>
      <c r="AU23" s="51"/>
      <c r="AV23" s="51"/>
      <c r="AW23" s="51"/>
      <c r="AX23" s="51"/>
      <c r="AY23" s="51"/>
      <c r="AZ23" s="51"/>
      <c r="BA23" s="51"/>
      <c r="BB23" s="51"/>
      <c r="BC23" s="51"/>
      <c r="BD23" s="51"/>
      <c r="BE23" s="51"/>
      <c r="BF23" s="51"/>
      <c r="BG23" s="51"/>
      <c r="BH23" s="51"/>
      <c r="BI23" s="51"/>
      <c r="BJ23" s="51"/>
      <c r="BK23" s="51"/>
      <c r="BL23" s="51"/>
      <c r="BM23" s="51"/>
      <c r="BN23" s="51"/>
      <c r="BO23" s="51"/>
      <c r="BP23" s="51"/>
      <c r="BQ23" s="51"/>
    </row>
    <row r="24" spans="1:69" s="30" customFormat="1" ht="147" customHeight="1" x14ac:dyDescent="0.25">
      <c r="A24" s="151">
        <v>6</v>
      </c>
      <c r="B24" s="153" t="s">
        <v>156</v>
      </c>
      <c r="C24" s="153" t="s">
        <v>197</v>
      </c>
      <c r="D24" s="153" t="s">
        <v>198</v>
      </c>
      <c r="E24" s="155" t="s">
        <v>199</v>
      </c>
      <c r="F24" s="153" t="s">
        <v>174</v>
      </c>
      <c r="G24" s="157">
        <v>12</v>
      </c>
      <c r="H24" s="144" t="str">
        <f>IF(G24&lt;=0,"",IF(G24&lt;=2,"Muy Baja",IF(G24&lt;=24,"Baja",IF(G24&lt;=500,"Media",IF(G24&lt;=5000,"Alta","Muy Alta")))))</f>
        <v>Baja</v>
      </c>
      <c r="I24" s="142">
        <f>IF(H24="","",IF(H24="Muy Baja",0.2,IF(H24="Baja",0.4,IF(H24="Media",0.6,IF(H24="Alta",0.8,IF(H24="Muy Alta",1,))))))</f>
        <v>0.4</v>
      </c>
      <c r="J24" s="140" t="s">
        <v>175</v>
      </c>
      <c r="K24" s="142" t="str">
        <f>IF(NOT(ISERROR(MATCH(J24,'[1]Tabla Impacto'!$B$221:$B$223,0))),'[1]Tabla Impacto'!$F$223&amp;"Por favor no seleccionar los criterios de impacto(Afectación Económica o presupuestal y Pérdida Reputacional)",J24)</f>
        <v xml:space="preserve">     El riesgo afecta la imagen de de la entidad con efecto publicitario sostenido a nivel de sector administrativo, nivel departamental o municipal</v>
      </c>
      <c r="L24" s="144" t="str">
        <f>IF(OR(K24='[1]Tabla Impacto'!$C$11,K24='[1]Tabla Impacto'!$D$11),"Leve",IF(OR(K24='[1]Tabla Impacto'!$C$12,K24='[1]Tabla Impacto'!$D$12),"Menor",IF(OR(K24='[1]Tabla Impacto'!$C$13,K24='[1]Tabla Impacto'!$D$13),"Moderado",IF(OR(K24='[1]Tabla Impacto'!$C$14,K24='[1]Tabla Impacto'!$D$14),"Mayor",IF(OR(K24='[1]Tabla Impacto'!$C$15,K24='[1]Tabla Impacto'!$D$15),"Catastrófico","")))))</f>
        <v>Mayor</v>
      </c>
      <c r="M24" s="142">
        <f>IF(L24="","",IF(L24="Leve",0.2,IF(L24="Menor",0.4,IF(L24="Moderado",0.6,IF(L24="Mayor",0.8,IF(L24="Catastrófico",1,))))))</f>
        <v>0.8</v>
      </c>
      <c r="N24" s="146" t="str">
        <f>IF(OR(AND(H24="Muy Baja",L24="Leve"),AND(H24="Muy Baja",L24="Menor"),AND(H24="Baja",L24="Leve")),"Bajo",IF(OR(AND(H24="Muy baja",L24="Moderado"),AND(H24="Baja",L24="Menor"),AND(H24="Baja",L24="Moderado"),AND(H24="Media",L24="Leve"),AND(H24="Media",L24="Menor"),AND(H24="Media",L24="Moderado"),AND(H24="Alta",L24="Leve"),AND(H24="Alta",L24="Menor")),"Moderado",IF(OR(AND(H24="Muy Baja",L24="Mayor"),AND(H24="Baja",L24="Mayor"),AND(H24="Media",L24="Mayor"),AND(H24="Alta",L24="Moderado"),AND(H24="Alta",L24="Mayor"),AND(H24="Muy Alta",L24="Leve"),AND(H24="Muy Alta",L24="Menor"),AND(H24="Muy Alta",L24="Moderado"),AND(H24="Muy Alta",L24="Mayor")),"Alto",IF(OR(AND(H24="Muy Baja",L24="Catastrófico"),AND(H24="Baja",L24="Catastrófico"),AND(H24="Media",L24="Catastrófico"),AND(H24="Alta",L24="Catastrófico"),AND(H24="Muy Alta",L24="Catastrófico")),"Extremo",""))))</f>
        <v>Alto</v>
      </c>
      <c r="O24" s="59">
        <v>1</v>
      </c>
      <c r="P24" s="60" t="s">
        <v>200</v>
      </c>
      <c r="Q24" s="61" t="str">
        <f>IF(OR(R24="Preventivo",R24="Detectivo"),"Probabilidad",IF(R24="Correctivo","Impacto",""))</f>
        <v>Probabilidad</v>
      </c>
      <c r="R24" s="62" t="s">
        <v>163</v>
      </c>
      <c r="S24" s="62" t="s">
        <v>164</v>
      </c>
      <c r="T24" s="63" t="str">
        <f>IF(AND(R24="Preventivo",S24="Automático"),"50%",IF(AND(R24="Preventivo",S24="Manual"),"40%",IF(AND(R24="Detectivo",S24="Automático"),"40%",IF(AND(R24="Detectivo",S24="Manual"),"30%",IF(AND(R24="Correctivo",S24="Automático"),"35%",IF(AND(R24="Correctivo",S24="Manual"),"25%",""))))))</f>
        <v>40%</v>
      </c>
      <c r="U24" s="62" t="s">
        <v>165</v>
      </c>
      <c r="V24" s="62" t="s">
        <v>166</v>
      </c>
      <c r="W24" s="62" t="s">
        <v>167</v>
      </c>
      <c r="X24" s="64">
        <f>IFERROR(IF(Q24="Probabilidad",(I24-(+I24*T24)),IF(Q24="Impacto",I24,"")),"")</f>
        <v>0.24</v>
      </c>
      <c r="Y24" s="65" t="str">
        <f>IFERROR(IF(X24="","",IF(X24&lt;=0.2,"Muy Baja",IF(X24&lt;=0.4,"Baja",IF(X24&lt;=0.6,"Media",IF(X24&lt;=0.8,"Alta","Muy Alta"))))),"")</f>
        <v>Baja</v>
      </c>
      <c r="Z24" s="66">
        <f>+X24</f>
        <v>0.24</v>
      </c>
      <c r="AA24" s="65" t="str">
        <f>IFERROR(IF(AB24="","",IF(AB24&lt;=0.2,"Leve",IF(AB24&lt;=0.4,"Menor",IF(AB24&lt;=0.6,"Moderado",IF(AB24&lt;=0.8,"Mayor","Catastrófico"))))),"")</f>
        <v>Mayor</v>
      </c>
      <c r="AB24" s="66">
        <f>IFERROR(IF(Q24="Impacto",(M24-(+M24*T24)),IF(Q24="Probabilidad",M24,"")),"")</f>
        <v>0.8</v>
      </c>
      <c r="AC24" s="67" t="str">
        <f>IFERROR(IF(OR(AND(Y24="Muy Baja",AA24="Leve"),AND(Y24="Muy Baja",AA24="Menor"),AND(Y24="Baja",AA24="Leve")),"Bajo",IF(OR(AND(Y24="Muy baja",AA24="Moderado"),AND(Y24="Baja",AA24="Menor"),AND(Y24="Baja",AA24="Moderado"),AND(Y24="Media",AA24="Leve"),AND(Y24="Media",AA24="Menor"),AND(Y24="Media",AA24="Moderado"),AND(Y24="Alta",AA24="Leve"),AND(Y24="Alta",AA24="Menor")),"Moderado",IF(OR(AND(Y24="Muy Baja",AA24="Mayor"),AND(Y24="Baja",AA24="Mayor"),AND(Y24="Media",AA24="Mayor"),AND(Y24="Alta",AA24="Moderado"),AND(Y24="Alta",AA24="Mayor"),AND(Y24="Muy Alta",AA24="Leve"),AND(Y24="Muy Alta",AA24="Menor"),AND(Y24="Muy Alta",AA24="Moderado"),AND(Y24="Muy Alta",AA24="Mayor")),"Alto",IF(OR(AND(Y24="Muy Baja",AA24="Catastrófico"),AND(Y24="Baja",AA24="Catastrófico"),AND(Y24="Media",AA24="Catastrófico"),AND(Y24="Alta",AA24="Catastrófico"),AND(Y24="Muy Alta",AA24="Catastrófico")),"Extremo","")))),"")</f>
        <v>Alto</v>
      </c>
      <c r="AD24" s="68" t="s">
        <v>168</v>
      </c>
      <c r="AE24" s="69"/>
      <c r="AF24" s="70"/>
      <c r="AG24" s="71"/>
      <c r="AH24" s="71"/>
      <c r="AI24" s="72"/>
      <c r="AJ24" s="73" t="s">
        <v>201</v>
      </c>
      <c r="AK24" s="73" t="s">
        <v>202</v>
      </c>
      <c r="AL24" s="74"/>
      <c r="AM24" s="74"/>
      <c r="AN24" s="74"/>
      <c r="AO24" s="74"/>
      <c r="AP24" s="74"/>
      <c r="AQ24" s="74"/>
      <c r="AR24" s="74"/>
      <c r="AS24" s="74"/>
      <c r="AT24" s="74"/>
      <c r="AU24" s="74"/>
      <c r="AV24" s="74"/>
      <c r="AW24" s="74"/>
      <c r="AX24" s="74"/>
      <c r="AY24" s="74"/>
      <c r="AZ24" s="74"/>
      <c r="BA24" s="74"/>
      <c r="BB24" s="74"/>
      <c r="BC24" s="74"/>
      <c r="BD24" s="74"/>
      <c r="BE24" s="74"/>
      <c r="BF24" s="74"/>
      <c r="BG24" s="74"/>
      <c r="BH24" s="74"/>
      <c r="BI24" s="74"/>
      <c r="BJ24" s="74"/>
      <c r="BK24" s="74"/>
      <c r="BL24" s="74"/>
      <c r="BM24" s="74"/>
      <c r="BN24" s="74"/>
      <c r="BO24" s="74"/>
      <c r="BP24" s="74"/>
      <c r="BQ24" s="74"/>
    </row>
    <row r="25" spans="1:69" ht="96.75" customHeight="1" x14ac:dyDescent="0.3">
      <c r="A25" s="152"/>
      <c r="B25" s="154"/>
      <c r="C25" s="154"/>
      <c r="D25" s="154"/>
      <c r="E25" s="156"/>
      <c r="F25" s="154"/>
      <c r="G25" s="158"/>
      <c r="H25" s="145"/>
      <c r="I25" s="143"/>
      <c r="J25" s="141"/>
      <c r="K25" s="143">
        <f>IF(NOT(ISERROR(MATCH(J25,_xlfn.ANCHORARRAY(#REF!),0))),#REF!&amp;"Por favor no seleccionar los criterios de impacto",J25)</f>
        <v>0</v>
      </c>
      <c r="L25" s="145"/>
      <c r="M25" s="143"/>
      <c r="N25" s="147"/>
      <c r="O25" s="59">
        <v>2</v>
      </c>
      <c r="P25" s="60"/>
      <c r="Q25" s="61"/>
      <c r="R25" s="62"/>
      <c r="S25" s="62"/>
      <c r="T25" s="63"/>
      <c r="U25" s="62"/>
      <c r="V25" s="62"/>
      <c r="W25" s="62"/>
      <c r="X25" s="64"/>
      <c r="Y25" s="65"/>
      <c r="Z25" s="66"/>
      <c r="AA25" s="65"/>
      <c r="AB25" s="66"/>
      <c r="AC25" s="67"/>
      <c r="AD25" s="68"/>
      <c r="AE25" s="69"/>
      <c r="AF25" s="69"/>
      <c r="AG25" s="71"/>
      <c r="AH25" s="71"/>
      <c r="AI25" s="75"/>
      <c r="AJ25" s="76"/>
      <c r="AK25" s="77"/>
      <c r="AL25" s="51"/>
      <c r="AM25" s="51"/>
      <c r="AN25" s="51"/>
      <c r="AO25" s="51"/>
      <c r="AP25" s="51"/>
      <c r="AQ25" s="51"/>
      <c r="AR25" s="51"/>
      <c r="AS25" s="51"/>
      <c r="AT25" s="51"/>
      <c r="AU25" s="51"/>
      <c r="AV25" s="51"/>
      <c r="AW25" s="51"/>
      <c r="AX25" s="51"/>
      <c r="AY25" s="51"/>
      <c r="AZ25" s="51"/>
      <c r="BA25" s="51"/>
      <c r="BB25" s="51"/>
      <c r="BC25" s="51"/>
      <c r="BD25" s="51"/>
      <c r="BE25" s="51"/>
      <c r="BF25" s="51"/>
      <c r="BG25" s="51"/>
      <c r="BH25" s="51"/>
      <c r="BI25" s="51"/>
      <c r="BJ25" s="51"/>
      <c r="BK25" s="51"/>
      <c r="BL25" s="51"/>
      <c r="BM25" s="51"/>
      <c r="BN25" s="51"/>
      <c r="BO25" s="51"/>
      <c r="BP25" s="51"/>
      <c r="BQ25" s="51"/>
    </row>
    <row r="26" spans="1:69" ht="18" customHeight="1" x14ac:dyDescent="0.3">
      <c r="A26" s="152"/>
      <c r="B26" s="154"/>
      <c r="C26" s="154"/>
      <c r="D26" s="154"/>
      <c r="E26" s="156"/>
      <c r="F26" s="154"/>
      <c r="G26" s="158"/>
      <c r="H26" s="145"/>
      <c r="I26" s="143"/>
      <c r="J26" s="141"/>
      <c r="K26" s="143">
        <f>IF(NOT(ISERROR(MATCH(J26,_xlfn.ANCHORARRAY(#REF!),0))),#REF!&amp;"Por favor no seleccionar los criterios de impacto",J26)</f>
        <v>0</v>
      </c>
      <c r="L26" s="145"/>
      <c r="M26" s="143"/>
      <c r="N26" s="147"/>
      <c r="O26" s="78">
        <v>3</v>
      </c>
      <c r="P26" s="79"/>
      <c r="Q26" s="80"/>
      <c r="R26" s="81"/>
      <c r="S26" s="81"/>
      <c r="T26" s="82"/>
      <c r="U26" s="83"/>
      <c r="V26" s="83"/>
      <c r="W26" s="83"/>
      <c r="X26" s="84"/>
      <c r="Y26" s="85"/>
      <c r="Z26" s="86"/>
      <c r="AA26" s="85"/>
      <c r="AB26" s="86"/>
      <c r="AC26" s="87"/>
      <c r="AD26" s="88"/>
      <c r="AE26" s="76"/>
      <c r="AF26" s="89"/>
      <c r="AG26" s="90"/>
      <c r="AH26" s="90"/>
      <c r="AI26" s="90"/>
      <c r="AJ26" s="76"/>
      <c r="AK26" s="89"/>
      <c r="AL26" s="51"/>
      <c r="AM26" s="51"/>
      <c r="AN26" s="51"/>
      <c r="AO26" s="51"/>
      <c r="AP26" s="51"/>
      <c r="AQ26" s="51"/>
      <c r="AR26" s="51"/>
      <c r="AS26" s="51"/>
      <c r="AT26" s="51"/>
      <c r="AU26" s="51"/>
      <c r="AV26" s="51"/>
      <c r="AW26" s="51"/>
      <c r="AX26" s="51"/>
      <c r="AY26" s="51"/>
      <c r="AZ26" s="51"/>
      <c r="BA26" s="51"/>
      <c r="BB26" s="51"/>
      <c r="BC26" s="51"/>
      <c r="BD26" s="51"/>
      <c r="BE26" s="51"/>
      <c r="BF26" s="51"/>
      <c r="BG26" s="51"/>
      <c r="BH26" s="51"/>
      <c r="BI26" s="51"/>
      <c r="BJ26" s="51"/>
      <c r="BK26" s="51"/>
      <c r="BL26" s="51"/>
      <c r="BM26" s="51"/>
      <c r="BN26" s="51"/>
      <c r="BO26" s="51"/>
      <c r="BP26" s="51"/>
      <c r="BQ26" s="51"/>
    </row>
    <row r="27" spans="1:69" s="30" customFormat="1" ht="96.75" customHeight="1" x14ac:dyDescent="0.25">
      <c r="A27" s="151">
        <v>7</v>
      </c>
      <c r="B27" s="153" t="s">
        <v>156</v>
      </c>
      <c r="C27" s="153" t="s">
        <v>203</v>
      </c>
      <c r="D27" s="153" t="s">
        <v>204</v>
      </c>
      <c r="E27" s="155" t="s">
        <v>205</v>
      </c>
      <c r="F27" s="153" t="s">
        <v>174</v>
      </c>
      <c r="G27" s="157">
        <v>12</v>
      </c>
      <c r="H27" s="144" t="str">
        <f>IF(G27&lt;=0,"",IF(G27&lt;=2,"Muy Baja",IF(G27&lt;=24,"Baja",IF(G27&lt;=500,"Media",IF(G27&lt;=5000,"Alta","Muy Alta")))))</f>
        <v>Baja</v>
      </c>
      <c r="I27" s="142">
        <f>IF(H27="","",IF(H27="Muy Baja",0.2,IF(H27="Baja",0.4,IF(H27="Media",0.6,IF(H27="Alta",0.8,IF(H27="Muy Alta",1,))))))</f>
        <v>0.4</v>
      </c>
      <c r="J27" s="140" t="s">
        <v>206</v>
      </c>
      <c r="K27" s="142" t="str">
        <f>IF(NOT(ISERROR(MATCH(J27,'[1]Tabla Impacto'!$B$221:$B$223,0))),'[1]Tabla Impacto'!$F$223&amp;"Por favor no seleccionar los criterios de impacto(Afectación Económica o presupuestal y Pérdida Reputacional)",J27)</f>
        <v xml:space="preserve">     El riesgo afecta la imagen de la entidad con efecto publicitario sostenido a nivel de sector administrativo, nivel departamental o municipal</v>
      </c>
      <c r="L27" s="144" t="str">
        <f>IF(OR(K27='[1]Tabla Impacto'!$C$11,K27='[1]Tabla Impacto'!$D$11),"Leve",IF(OR(K27='[1]Tabla Impacto'!$C$12,K27='[1]Tabla Impacto'!$D$12),"Menor",IF(OR(K27='[1]Tabla Impacto'!$C$13,K27='[1]Tabla Impacto'!$D$13),"Moderado",IF(OR(K27='[1]Tabla Impacto'!$C$14,K27='[1]Tabla Impacto'!$D$14),"Mayor",IF(OR(K27='[1]Tabla Impacto'!$C$15,K27='[1]Tabla Impacto'!$D$15),"Catastrófico","")))))</f>
        <v/>
      </c>
      <c r="M27" s="142" t="str">
        <f>IF(L27="","",IF(L27="Leve",0.2,IF(L27="Menor",0.4,IF(L27="Moderado",0.6,IF(L27="Mayor",0.8,IF(L27="Catastrófico",1,))))))</f>
        <v/>
      </c>
      <c r="N27" s="146" t="str">
        <f>IF(OR(AND(H27="Muy Baja",L27="Leve"),AND(H27="Muy Baja",L27="Menor"),AND(H27="Baja",L27="Leve")),"Bajo",IF(OR(AND(H27="Muy baja",L27="Moderado"),AND(H27="Baja",L27="Menor"),AND(H27="Baja",L27="Moderado"),AND(H27="Media",L27="Leve"),AND(H27="Media",L27="Menor"),AND(H27="Media",L27="Moderado"),AND(H27="Alta",L27="Leve"),AND(H27="Alta",L27="Menor")),"Moderado",IF(OR(AND(H27="Muy Baja",L27="Mayor"),AND(H27="Baja",L27="Mayor"),AND(H27="Media",L27="Mayor"),AND(H27="Alta",L27="Moderado"),AND(H27="Alta",L27="Mayor"),AND(H27="Muy Alta",L27="Leve"),AND(H27="Muy Alta",L27="Menor"),AND(H27="Muy Alta",L27="Moderado"),AND(H27="Muy Alta",L27="Mayor")),"Alto",IF(OR(AND(H27="Muy Baja",L27="Catastrófico"),AND(H27="Baja",L27="Catastrófico"),AND(H27="Media",L27="Catastrófico"),AND(H27="Alta",L27="Catastrófico"),AND(H27="Muy Alta",L27="Catastrófico")),"Extremo",""))))</f>
        <v/>
      </c>
      <c r="O27" s="59">
        <v>1</v>
      </c>
      <c r="P27" s="60" t="s">
        <v>207</v>
      </c>
      <c r="Q27" s="61" t="str">
        <f>IF(OR(R27="Preventivo",R27="Detectivo"),"Probabilidad",IF(R27="Correctivo","Impacto",""))</f>
        <v>Probabilidad</v>
      </c>
      <c r="R27" s="62" t="s">
        <v>163</v>
      </c>
      <c r="S27" s="62" t="s">
        <v>164</v>
      </c>
      <c r="T27" s="63" t="str">
        <f>IF(AND(R27="Preventivo",S27="Automático"),"50%",IF(AND(R27="Preventivo",S27="Manual"),"40%",IF(AND(R27="Detectivo",S27="Automático"),"40%",IF(AND(R27="Detectivo",S27="Manual"),"30%",IF(AND(R27="Correctivo",S27="Automático"),"35%",IF(AND(R27="Correctivo",S27="Manual"),"25%",""))))))</f>
        <v>40%</v>
      </c>
      <c r="U27" s="62" t="s">
        <v>165</v>
      </c>
      <c r="V27" s="62" t="s">
        <v>166</v>
      </c>
      <c r="W27" s="62" t="s">
        <v>167</v>
      </c>
      <c r="X27" s="64">
        <f>IFERROR(IF(Q27="Probabilidad",(I27-(+I27*T27)),IF(Q27="Impacto",I27,"")),"")</f>
        <v>0.24</v>
      </c>
      <c r="Y27" s="65" t="str">
        <f>IFERROR(IF(X27="","",IF(X27&lt;=0.2,"Muy Baja",IF(X27&lt;=0.4,"Baja",IF(X27&lt;=0.6,"Media",IF(X27&lt;=0.8,"Alta","Muy Alta"))))),"")</f>
        <v>Baja</v>
      </c>
      <c r="Z27" s="66">
        <f>+X27</f>
        <v>0.24</v>
      </c>
      <c r="AA27" s="65" t="str">
        <f>IFERROR(IF(AB27="","",IF(AB27&lt;=0.2,"Leve",IF(AB27&lt;=0.4,"Menor",IF(AB27&lt;=0.6,"Moderado",IF(AB27&lt;=0.8,"Mayor","Catastrófico"))))),"")</f>
        <v/>
      </c>
      <c r="AB27" s="66" t="str">
        <f>IFERROR(IF(Q27="Impacto",(M27-(+M27*T27)),IF(Q27="Probabilidad",M27,"")),"")</f>
        <v/>
      </c>
      <c r="AC27" s="67" t="str">
        <f>IFERROR(IF(OR(AND(Y27="Muy Baja",AA27="Leve"),AND(Y27="Muy Baja",AA27="Menor"),AND(Y27="Baja",AA27="Leve")),"Bajo",IF(OR(AND(Y27="Muy baja",AA27="Moderado"),AND(Y27="Baja",AA27="Menor"),AND(Y27="Baja",AA27="Moderado"),AND(Y27="Media",AA27="Leve"),AND(Y27="Media",AA27="Menor"),AND(Y27="Media",AA27="Moderado"),AND(Y27="Alta",AA27="Leve"),AND(Y27="Alta",AA27="Menor")),"Moderado",IF(OR(AND(Y27="Muy Baja",AA27="Mayor"),AND(Y27="Baja",AA27="Mayor"),AND(Y27="Media",AA27="Mayor"),AND(Y27="Alta",AA27="Moderado"),AND(Y27="Alta",AA27="Mayor"),AND(Y27="Muy Alta",AA27="Leve"),AND(Y27="Muy Alta",AA27="Menor"),AND(Y27="Muy Alta",AA27="Moderado"),AND(Y27="Muy Alta",AA27="Mayor")),"Alto",IF(OR(AND(Y27="Muy Baja",AA27="Catastrófico"),AND(Y27="Baja",AA27="Catastrófico"),AND(Y27="Media",AA27="Catastrófico"),AND(Y27="Alta",AA27="Catastrófico"),AND(Y27="Muy Alta",AA27="Catastrófico")),"Extremo","")))),"")</f>
        <v/>
      </c>
      <c r="AD27" s="68" t="s">
        <v>168</v>
      </c>
      <c r="AE27" s="69"/>
      <c r="AF27" s="70"/>
      <c r="AG27" s="71"/>
      <c r="AH27" s="71"/>
      <c r="AI27" s="72"/>
      <c r="AJ27" s="73" t="s">
        <v>208</v>
      </c>
      <c r="AK27" s="73" t="s">
        <v>209</v>
      </c>
      <c r="AL27" s="74"/>
      <c r="AM27" s="74"/>
      <c r="AN27" s="74"/>
      <c r="AO27" s="74"/>
      <c r="AP27" s="74"/>
      <c r="AQ27" s="74"/>
      <c r="AR27" s="74"/>
      <c r="AS27" s="74"/>
      <c r="AT27" s="74"/>
      <c r="AU27" s="74"/>
      <c r="AV27" s="74"/>
      <c r="AW27" s="74"/>
      <c r="AX27" s="74"/>
      <c r="AY27" s="74"/>
      <c r="AZ27" s="74"/>
      <c r="BA27" s="74"/>
      <c r="BB27" s="74"/>
      <c r="BC27" s="74"/>
      <c r="BD27" s="74"/>
      <c r="BE27" s="74"/>
      <c r="BF27" s="74"/>
      <c r="BG27" s="74"/>
      <c r="BH27" s="74"/>
      <c r="BI27" s="74"/>
      <c r="BJ27" s="74"/>
      <c r="BK27" s="74"/>
      <c r="BL27" s="74"/>
      <c r="BM27" s="74"/>
      <c r="BN27" s="74"/>
      <c r="BO27" s="74"/>
      <c r="BP27" s="74"/>
      <c r="BQ27" s="74"/>
    </row>
    <row r="28" spans="1:69" ht="96.75" customHeight="1" x14ac:dyDescent="0.3">
      <c r="A28" s="152"/>
      <c r="B28" s="154"/>
      <c r="C28" s="154"/>
      <c r="D28" s="154"/>
      <c r="E28" s="156"/>
      <c r="F28" s="154"/>
      <c r="G28" s="158"/>
      <c r="H28" s="145"/>
      <c r="I28" s="143"/>
      <c r="J28" s="141"/>
      <c r="K28" s="143">
        <f>IF(NOT(ISERROR(MATCH(J28,_xlfn.ANCHORARRAY(#REF!),0))),#REF!&amp;"Por favor no seleccionar los criterios de impacto",J28)</f>
        <v>0</v>
      </c>
      <c r="L28" s="145"/>
      <c r="M28" s="143"/>
      <c r="N28" s="147"/>
      <c r="O28" s="59">
        <v>2</v>
      </c>
      <c r="P28" s="60"/>
      <c r="Q28" s="61"/>
      <c r="R28" s="62"/>
      <c r="S28" s="62"/>
      <c r="T28" s="63"/>
      <c r="U28" s="62"/>
      <c r="V28" s="62"/>
      <c r="W28" s="62"/>
      <c r="X28" s="64"/>
      <c r="Y28" s="65"/>
      <c r="Z28" s="66"/>
      <c r="AA28" s="65"/>
      <c r="AB28" s="66"/>
      <c r="AC28" s="67"/>
      <c r="AD28" s="68"/>
      <c r="AE28" s="69"/>
      <c r="AF28" s="69"/>
      <c r="AG28" s="71"/>
      <c r="AH28" s="71"/>
      <c r="AI28" s="75"/>
      <c r="AJ28" s="76"/>
      <c r="AK28" s="77"/>
      <c r="AL28" s="51"/>
      <c r="AM28" s="51"/>
      <c r="AN28" s="51"/>
      <c r="AO28" s="51"/>
      <c r="AP28" s="51"/>
      <c r="AQ28" s="51"/>
      <c r="AR28" s="51"/>
      <c r="AS28" s="51"/>
      <c r="AT28" s="51"/>
      <c r="AU28" s="51"/>
      <c r="AV28" s="51"/>
      <c r="AW28" s="51"/>
      <c r="AX28" s="51"/>
      <c r="AY28" s="51"/>
      <c r="AZ28" s="51"/>
      <c r="BA28" s="51"/>
      <c r="BB28" s="51"/>
      <c r="BC28" s="51"/>
      <c r="BD28" s="51"/>
      <c r="BE28" s="51"/>
      <c r="BF28" s="51"/>
      <c r="BG28" s="51"/>
      <c r="BH28" s="51"/>
      <c r="BI28" s="51"/>
      <c r="BJ28" s="51"/>
      <c r="BK28" s="51"/>
      <c r="BL28" s="51"/>
      <c r="BM28" s="51"/>
      <c r="BN28" s="51"/>
      <c r="BO28" s="51"/>
      <c r="BP28" s="51"/>
      <c r="BQ28" s="51"/>
    </row>
    <row r="29" spans="1:69" ht="18" customHeight="1" x14ac:dyDescent="0.3">
      <c r="A29" s="152"/>
      <c r="B29" s="154"/>
      <c r="C29" s="154"/>
      <c r="D29" s="154"/>
      <c r="E29" s="156"/>
      <c r="F29" s="154"/>
      <c r="G29" s="158"/>
      <c r="H29" s="145"/>
      <c r="I29" s="143"/>
      <c r="J29" s="141"/>
      <c r="K29" s="143">
        <f>IF(NOT(ISERROR(MATCH(J29,_xlfn.ANCHORARRAY(#REF!),0))),#REF!&amp;"Por favor no seleccionar los criterios de impacto",J29)</f>
        <v>0</v>
      </c>
      <c r="L29" s="145"/>
      <c r="M29" s="143"/>
      <c r="N29" s="147"/>
      <c r="O29" s="78">
        <v>3</v>
      </c>
      <c r="P29" s="79"/>
      <c r="Q29" s="80"/>
      <c r="R29" s="81"/>
      <c r="S29" s="81"/>
      <c r="T29" s="82"/>
      <c r="U29" s="83"/>
      <c r="V29" s="83"/>
      <c r="W29" s="83"/>
      <c r="X29" s="84"/>
      <c r="Y29" s="85"/>
      <c r="Z29" s="86"/>
      <c r="AA29" s="85"/>
      <c r="AB29" s="86"/>
      <c r="AC29" s="87"/>
      <c r="AD29" s="88"/>
      <c r="AE29" s="76"/>
      <c r="AF29" s="89"/>
      <c r="AG29" s="90"/>
      <c r="AH29" s="90"/>
      <c r="AI29" s="90"/>
      <c r="AJ29" s="76"/>
      <c r="AK29" s="89"/>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1"/>
      <c r="BM29" s="51"/>
      <c r="BN29" s="51"/>
      <c r="BO29" s="51"/>
      <c r="BP29" s="51"/>
      <c r="BQ29" s="51"/>
    </row>
    <row r="30" spans="1:69" s="30" customFormat="1" ht="96.75" customHeight="1" x14ac:dyDescent="0.25">
      <c r="A30" s="151">
        <v>8</v>
      </c>
      <c r="B30" s="153" t="s">
        <v>156</v>
      </c>
      <c r="C30" s="153" t="s">
        <v>210</v>
      </c>
      <c r="D30" s="153" t="s">
        <v>211</v>
      </c>
      <c r="E30" s="155" t="s">
        <v>212</v>
      </c>
      <c r="F30" s="153" t="s">
        <v>174</v>
      </c>
      <c r="G30" s="157">
        <v>12</v>
      </c>
      <c r="H30" s="144" t="str">
        <f>IF(G30&lt;=0,"",IF(G30&lt;=2,"Muy Baja",IF(G30&lt;=24,"Baja",IF(G30&lt;=500,"Media",IF(G30&lt;=5000,"Alta","Muy Alta")))))</f>
        <v>Baja</v>
      </c>
      <c r="I30" s="142">
        <f>IF(H30="","",IF(H30="Muy Baja",0.2,IF(H30="Baja",0.4,IF(H30="Media",0.6,IF(H30="Alta",0.8,IF(H30="Muy Alta",1,))))))</f>
        <v>0.4</v>
      </c>
      <c r="J30" s="140" t="s">
        <v>175</v>
      </c>
      <c r="K30" s="142" t="str">
        <f>IF(NOT(ISERROR(MATCH(J30,'[1]Tabla Impacto'!$B$221:$B$223,0))),'[1]Tabla Impacto'!$F$223&amp;"Por favor no seleccionar los criterios de impacto(Afectación Económica o presupuestal y Pérdida Reputacional)",J30)</f>
        <v xml:space="preserve">     El riesgo afecta la imagen de de la entidad con efecto publicitario sostenido a nivel de sector administrativo, nivel departamental o municipal</v>
      </c>
      <c r="L30" s="144" t="str">
        <f>IF(OR(K30='[1]Tabla Impacto'!$C$11,K30='[1]Tabla Impacto'!$D$11),"Leve",IF(OR(K30='[1]Tabla Impacto'!$C$12,K30='[1]Tabla Impacto'!$D$12),"Menor",IF(OR(K30='[1]Tabla Impacto'!$C$13,K30='[1]Tabla Impacto'!$D$13),"Moderado",IF(OR(K30='[1]Tabla Impacto'!$C$14,K30='[1]Tabla Impacto'!$D$14),"Mayor",IF(OR(K30='[1]Tabla Impacto'!$C$15,K30='[1]Tabla Impacto'!$D$15),"Catastrófico","")))))</f>
        <v>Mayor</v>
      </c>
      <c r="M30" s="142">
        <f>IF(L30="","",IF(L30="Leve",0.2,IF(L30="Menor",0.4,IF(L30="Moderado",0.6,IF(L30="Mayor",0.8,IF(L30="Catastrófico",1,))))))</f>
        <v>0.8</v>
      </c>
      <c r="N30" s="146" t="str">
        <f>IF(OR(AND(H30="Muy Baja",L30="Leve"),AND(H30="Muy Baja",L30="Menor"),AND(H30="Baja",L30="Leve")),"Bajo",IF(OR(AND(H30="Muy baja",L30="Moderado"),AND(H30="Baja",L30="Menor"),AND(H30="Baja",L30="Moderado"),AND(H30="Media",L30="Leve"),AND(H30="Media",L30="Menor"),AND(H30="Media",L30="Moderado"),AND(H30="Alta",L30="Leve"),AND(H30="Alta",L30="Menor")),"Moderado",IF(OR(AND(H30="Muy Baja",L30="Mayor"),AND(H30="Baja",L30="Mayor"),AND(H30="Media",L30="Mayor"),AND(H30="Alta",L30="Moderado"),AND(H30="Alta",L30="Mayor"),AND(H30="Muy Alta",L30="Leve"),AND(H30="Muy Alta",L30="Menor"),AND(H30="Muy Alta",L30="Moderado"),AND(H30="Muy Alta",L30="Mayor")),"Alto",IF(OR(AND(H30="Muy Baja",L30="Catastrófico"),AND(H30="Baja",L30="Catastrófico"),AND(H30="Media",L30="Catastrófico"),AND(H30="Alta",L30="Catastrófico"),AND(H30="Muy Alta",L30="Catastrófico")),"Extremo",""))))</f>
        <v>Alto</v>
      </c>
      <c r="O30" s="59">
        <v>1</v>
      </c>
      <c r="P30" s="60" t="s">
        <v>213</v>
      </c>
      <c r="Q30" s="61" t="str">
        <f>IF(OR(R30="Preventivo",R30="Detectivo"),"Probabilidad",IF(R30="Correctivo","Impacto",""))</f>
        <v>Probabilidad</v>
      </c>
      <c r="R30" s="62" t="s">
        <v>163</v>
      </c>
      <c r="S30" s="62" t="s">
        <v>164</v>
      </c>
      <c r="T30" s="63" t="str">
        <f>IF(AND(R30="Preventivo",S30="Automático"),"50%",IF(AND(R30="Preventivo",S30="Manual"),"40%",IF(AND(R30="Detectivo",S30="Automático"),"40%",IF(AND(R30="Detectivo",S30="Manual"),"30%",IF(AND(R30="Correctivo",S30="Automático"),"35%",IF(AND(R30="Correctivo",S30="Manual"),"25%",""))))))</f>
        <v>40%</v>
      </c>
      <c r="U30" s="62" t="s">
        <v>165</v>
      </c>
      <c r="V30" s="62" t="s">
        <v>166</v>
      </c>
      <c r="W30" s="62" t="s">
        <v>167</v>
      </c>
      <c r="X30" s="64">
        <f>IFERROR(IF(Q30="Probabilidad",(I30-(+I30*T30)),IF(Q30="Impacto",I30,"")),"")</f>
        <v>0.24</v>
      </c>
      <c r="Y30" s="65" t="str">
        <f>IFERROR(IF(X30="","",IF(X30&lt;=0.2,"Muy Baja",IF(X30&lt;=0.4,"Baja",IF(X30&lt;=0.6,"Media",IF(X30&lt;=0.8,"Alta","Muy Alta"))))),"")</f>
        <v>Baja</v>
      </c>
      <c r="Z30" s="66">
        <f>+X30</f>
        <v>0.24</v>
      </c>
      <c r="AA30" s="65" t="str">
        <f>IFERROR(IF(AB30="","",IF(AB30&lt;=0.2,"Leve",IF(AB30&lt;=0.4,"Menor",IF(AB30&lt;=0.6,"Moderado",IF(AB30&lt;=0.8,"Mayor","Catastrófico"))))),"")</f>
        <v>Mayor</v>
      </c>
      <c r="AB30" s="66">
        <f>IFERROR(IF(Q30="Impacto",(M30-(+M30*T30)),IF(Q30="Probabilidad",M30,"")),"")</f>
        <v>0.8</v>
      </c>
      <c r="AC30" s="67" t="str">
        <f>IFERROR(IF(OR(AND(Y30="Muy Baja",AA30="Leve"),AND(Y30="Muy Baja",AA30="Menor"),AND(Y30="Baja",AA30="Leve")),"Bajo",IF(OR(AND(Y30="Muy baja",AA30="Moderado"),AND(Y30="Baja",AA30="Menor"),AND(Y30="Baja",AA30="Moderado"),AND(Y30="Media",AA30="Leve"),AND(Y30="Media",AA30="Menor"),AND(Y30="Media",AA30="Moderado"),AND(Y30="Alta",AA30="Leve"),AND(Y30="Alta",AA30="Menor")),"Moderado",IF(OR(AND(Y30="Muy Baja",AA30="Mayor"),AND(Y30="Baja",AA30="Mayor"),AND(Y30="Media",AA30="Mayor"),AND(Y30="Alta",AA30="Moderado"),AND(Y30="Alta",AA30="Mayor"),AND(Y30="Muy Alta",AA30="Leve"),AND(Y30="Muy Alta",AA30="Menor"),AND(Y30="Muy Alta",AA30="Moderado"),AND(Y30="Muy Alta",AA30="Mayor")),"Alto",IF(OR(AND(Y30="Muy Baja",AA30="Catastrófico"),AND(Y30="Baja",AA30="Catastrófico"),AND(Y30="Media",AA30="Catastrófico"),AND(Y30="Alta",AA30="Catastrófico"),AND(Y30="Muy Alta",AA30="Catastrófico")),"Extremo","")))),"")</f>
        <v>Alto</v>
      </c>
      <c r="AD30" s="68" t="s">
        <v>168</v>
      </c>
      <c r="AE30" s="69"/>
      <c r="AF30" s="70"/>
      <c r="AG30" s="71"/>
      <c r="AH30" s="71"/>
      <c r="AI30" s="72"/>
      <c r="AJ30" s="73" t="s">
        <v>214</v>
      </c>
      <c r="AK30" s="73" t="s">
        <v>215</v>
      </c>
      <c r="AL30" s="74"/>
      <c r="AM30" s="74"/>
      <c r="AN30" s="74"/>
      <c r="AO30" s="74"/>
      <c r="AP30" s="74"/>
      <c r="AQ30" s="74"/>
      <c r="AR30" s="74"/>
      <c r="AS30" s="74"/>
      <c r="AT30" s="74"/>
      <c r="AU30" s="74"/>
      <c r="AV30" s="74"/>
      <c r="AW30" s="74"/>
      <c r="AX30" s="74"/>
      <c r="AY30" s="74"/>
      <c r="AZ30" s="74"/>
      <c r="BA30" s="74"/>
      <c r="BB30" s="74"/>
      <c r="BC30" s="74"/>
      <c r="BD30" s="74"/>
      <c r="BE30" s="74"/>
      <c r="BF30" s="74"/>
      <c r="BG30" s="74"/>
      <c r="BH30" s="74"/>
      <c r="BI30" s="74"/>
      <c r="BJ30" s="74"/>
      <c r="BK30" s="74"/>
      <c r="BL30" s="74"/>
      <c r="BM30" s="74"/>
      <c r="BN30" s="74"/>
      <c r="BO30" s="74"/>
      <c r="BP30" s="74"/>
      <c r="BQ30" s="74"/>
    </row>
    <row r="31" spans="1:69" ht="96.75" customHeight="1" x14ac:dyDescent="0.3">
      <c r="A31" s="152"/>
      <c r="B31" s="154"/>
      <c r="C31" s="154"/>
      <c r="D31" s="154"/>
      <c r="E31" s="156"/>
      <c r="F31" s="154"/>
      <c r="G31" s="158"/>
      <c r="H31" s="145"/>
      <c r="I31" s="143"/>
      <c r="J31" s="141"/>
      <c r="K31" s="143">
        <f>IF(NOT(ISERROR(MATCH(J31,_xlfn.ANCHORARRAY(#REF!),0))),#REF!&amp;"Por favor no seleccionar los criterios de impacto",J31)</f>
        <v>0</v>
      </c>
      <c r="L31" s="145"/>
      <c r="M31" s="143"/>
      <c r="N31" s="147"/>
      <c r="O31" s="59">
        <v>2</v>
      </c>
      <c r="P31" s="60" t="s">
        <v>216</v>
      </c>
      <c r="Q31" s="61" t="str">
        <f>IF(OR(R31="Preventivo",R31="Detectivo"),"Probabilidad",IF(R31="Correctivo","Impacto",""))</f>
        <v>Probabilidad</v>
      </c>
      <c r="R31" s="62" t="s">
        <v>163</v>
      </c>
      <c r="S31" s="62" t="s">
        <v>164</v>
      </c>
      <c r="T31" s="63" t="str">
        <f t="shared" ref="T31" si="0">IF(AND(R31="Preventivo",S31="Automático"),"50%",IF(AND(R31="Preventivo",S31="Manual"),"40%",IF(AND(R31="Detectivo",S31="Automático"),"40%",IF(AND(R31="Detectivo",S31="Manual"),"30%",IF(AND(R31="Correctivo",S31="Automático"),"35%",IF(AND(R31="Correctivo",S31="Manual"),"25%",""))))))</f>
        <v>40%</v>
      </c>
      <c r="U31" s="62" t="s">
        <v>165</v>
      </c>
      <c r="V31" s="62" t="s">
        <v>166</v>
      </c>
      <c r="W31" s="62" t="s">
        <v>167</v>
      </c>
      <c r="X31" s="64">
        <f>IFERROR(IF(AND(Q30="Probabilidad",Q31="Probabilidad"),(Z30-(+Z30*T31)),IF(Q31="Probabilidad",(I30-(+I30*T31)),IF(Q31="Impacto",Z30,""))),"")</f>
        <v>0.14399999999999999</v>
      </c>
      <c r="Y31" s="65" t="str">
        <f t="shared" ref="Y31" si="1">IFERROR(IF(X31="","",IF(X31&lt;=0.2,"Muy Baja",IF(X31&lt;=0.4,"Baja",IF(X31&lt;=0.6,"Media",IF(X31&lt;=0.8,"Alta","Muy Alta"))))),"")</f>
        <v>Muy Baja</v>
      </c>
      <c r="Z31" s="66">
        <f t="shared" ref="Z31" si="2">+X31</f>
        <v>0.14399999999999999</v>
      </c>
      <c r="AA31" s="65" t="str">
        <f t="shared" ref="AA31" si="3">IFERROR(IF(AB31="","",IF(AB31&lt;=0.2,"Leve",IF(AB31&lt;=0.4,"Menor",IF(AB31&lt;=0.6,"Moderado",IF(AB31&lt;=0.8,"Mayor","Catastrófico"))))),"")</f>
        <v>Mayor</v>
      </c>
      <c r="AB31" s="66">
        <f>IFERROR(IF(AND(Q30="Impacto",Q31="Impacto"),(AB30-(+AB30*T31)),IF(Q31="Impacto",(M30-(+M30*T31)),IF(Q31="Probabilidad",AB30,""))),"")</f>
        <v>0.8</v>
      </c>
      <c r="AC31" s="67" t="str">
        <f t="shared" ref="AC31" si="4">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Alto</v>
      </c>
      <c r="AD31" s="68" t="s">
        <v>168</v>
      </c>
      <c r="AE31" s="69"/>
      <c r="AF31" s="69"/>
      <c r="AG31" s="71"/>
      <c r="AH31" s="71"/>
      <c r="AI31" s="75"/>
      <c r="AJ31" s="76" t="s">
        <v>217</v>
      </c>
      <c r="AK31" s="73" t="s">
        <v>215</v>
      </c>
      <c r="AL31" s="51"/>
      <c r="AM31" s="51"/>
      <c r="AN31" s="51"/>
      <c r="AO31" s="51"/>
      <c r="AP31" s="51"/>
      <c r="AQ31" s="51"/>
      <c r="AR31" s="51"/>
      <c r="AS31" s="51"/>
      <c r="AT31" s="51"/>
      <c r="AU31" s="51"/>
      <c r="AV31" s="51"/>
      <c r="AW31" s="51"/>
      <c r="AX31" s="51"/>
      <c r="AY31" s="51"/>
      <c r="AZ31" s="51"/>
      <c r="BA31" s="51"/>
      <c r="BB31" s="51"/>
      <c r="BC31" s="51"/>
      <c r="BD31" s="51"/>
      <c r="BE31" s="51"/>
      <c r="BF31" s="51"/>
      <c r="BG31" s="51"/>
      <c r="BH31" s="51"/>
      <c r="BI31" s="51"/>
      <c r="BJ31" s="51"/>
      <c r="BK31" s="51"/>
      <c r="BL31" s="51"/>
      <c r="BM31" s="51"/>
      <c r="BN31" s="51"/>
      <c r="BO31" s="51"/>
      <c r="BP31" s="51"/>
      <c r="BQ31" s="51"/>
    </row>
    <row r="32" spans="1:69" ht="18" customHeight="1" x14ac:dyDescent="0.3">
      <c r="A32" s="152"/>
      <c r="B32" s="154"/>
      <c r="C32" s="154"/>
      <c r="D32" s="154"/>
      <c r="E32" s="156"/>
      <c r="F32" s="154"/>
      <c r="G32" s="158"/>
      <c r="H32" s="145"/>
      <c r="I32" s="143"/>
      <c r="J32" s="141"/>
      <c r="K32" s="143">
        <f>IF(NOT(ISERROR(MATCH(J32,_xlfn.ANCHORARRAY(#REF!),0))),#REF!&amp;"Por favor no seleccionar los criterios de impacto",J32)</f>
        <v>0</v>
      </c>
      <c r="L32" s="145"/>
      <c r="M32" s="143"/>
      <c r="N32" s="147"/>
      <c r="O32" s="78">
        <v>3</v>
      </c>
      <c r="P32" s="79"/>
      <c r="Q32" s="80"/>
      <c r="R32" s="81"/>
      <c r="S32" s="81"/>
      <c r="T32" s="82"/>
      <c r="U32" s="83"/>
      <c r="V32" s="83"/>
      <c r="W32" s="83"/>
      <c r="X32" s="84"/>
      <c r="Y32" s="85"/>
      <c r="Z32" s="86"/>
      <c r="AA32" s="85"/>
      <c r="AB32" s="86"/>
      <c r="AC32" s="87"/>
      <c r="AD32" s="88"/>
      <c r="AE32" s="76"/>
      <c r="AF32" s="89"/>
      <c r="AG32" s="90"/>
      <c r="AH32" s="90"/>
      <c r="AI32" s="90"/>
      <c r="AJ32" s="76"/>
      <c r="AK32" s="89"/>
      <c r="AL32" s="51"/>
      <c r="AM32" s="51"/>
      <c r="AN32" s="51"/>
      <c r="AO32" s="51"/>
      <c r="AP32" s="51"/>
      <c r="AQ32" s="51"/>
      <c r="AR32" s="51"/>
      <c r="AS32" s="51"/>
      <c r="AT32" s="51"/>
      <c r="AU32" s="51"/>
      <c r="AV32" s="51"/>
      <c r="AW32" s="51"/>
      <c r="AX32" s="51"/>
      <c r="AY32" s="51"/>
      <c r="AZ32" s="51"/>
      <c r="BA32" s="51"/>
      <c r="BB32" s="51"/>
      <c r="BC32" s="51"/>
      <c r="BD32" s="51"/>
      <c r="BE32" s="51"/>
      <c r="BF32" s="51"/>
      <c r="BG32" s="51"/>
      <c r="BH32" s="51"/>
      <c r="BI32" s="51"/>
      <c r="BJ32" s="51"/>
      <c r="BK32" s="51"/>
      <c r="BL32" s="51"/>
      <c r="BM32" s="51"/>
      <c r="BN32" s="51"/>
      <c r="BO32" s="51"/>
      <c r="BP32" s="51"/>
      <c r="BQ32" s="51"/>
    </row>
    <row r="33" spans="1:37" ht="34.5" customHeight="1" x14ac:dyDescent="0.3">
      <c r="A33" s="59"/>
      <c r="B33" s="148" t="s">
        <v>218</v>
      </c>
      <c r="C33" s="149"/>
      <c r="D33" s="149"/>
      <c r="E33" s="149"/>
      <c r="F33" s="149"/>
      <c r="G33" s="149"/>
      <c r="H33" s="149"/>
      <c r="I33" s="149"/>
      <c r="J33" s="149"/>
      <c r="K33" s="149"/>
      <c r="L33" s="149"/>
      <c r="M33" s="149"/>
      <c r="N33" s="149"/>
      <c r="O33" s="149"/>
      <c r="P33" s="149"/>
      <c r="Q33" s="149"/>
      <c r="R33" s="149"/>
      <c r="S33" s="149"/>
      <c r="T33" s="149"/>
      <c r="U33" s="149"/>
      <c r="V33" s="149"/>
      <c r="W33" s="149"/>
      <c r="X33" s="149"/>
      <c r="Y33" s="149"/>
      <c r="Z33" s="149"/>
      <c r="AA33" s="149"/>
      <c r="AB33" s="149"/>
      <c r="AC33" s="149"/>
      <c r="AD33" s="149"/>
      <c r="AE33" s="149"/>
      <c r="AF33" s="149"/>
      <c r="AG33" s="149"/>
      <c r="AH33" s="149"/>
      <c r="AI33" s="149"/>
      <c r="AJ33" s="149"/>
      <c r="AK33" s="150"/>
    </row>
    <row r="35" spans="1:37" x14ac:dyDescent="0.3">
      <c r="A35" s="25"/>
      <c r="B35" s="91" t="s">
        <v>219</v>
      </c>
      <c r="C35" s="25"/>
      <c r="D35" s="25"/>
      <c r="F35" s="25"/>
    </row>
  </sheetData>
  <dataConsolidate/>
  <mergeCells count="156">
    <mergeCell ref="A7:A8"/>
    <mergeCell ref="B7:B8"/>
    <mergeCell ref="C7:C8"/>
    <mergeCell ref="D7:D8"/>
    <mergeCell ref="E7:E8"/>
    <mergeCell ref="N7:N8"/>
    <mergeCell ref="O7:O8"/>
    <mergeCell ref="P7:P8"/>
    <mergeCell ref="F7:F8"/>
    <mergeCell ref="G7:G8"/>
    <mergeCell ref="H7:H8"/>
    <mergeCell ref="I7:I8"/>
    <mergeCell ref="A1:D4"/>
    <mergeCell ref="E1:AI4"/>
    <mergeCell ref="A6:G6"/>
    <mergeCell ref="H6:N6"/>
    <mergeCell ref="O6:W6"/>
    <mergeCell ref="X6:AD6"/>
    <mergeCell ref="AE6:AK6"/>
    <mergeCell ref="AJ1:AK1"/>
    <mergeCell ref="AJ2:AK2"/>
    <mergeCell ref="AJ3:AK3"/>
    <mergeCell ref="AJ4:AK4"/>
    <mergeCell ref="K7:K8"/>
    <mergeCell ref="AI7:AI8"/>
    <mergeCell ref="AJ7:AJ8"/>
    <mergeCell ref="AK7:AK8"/>
    <mergeCell ref="A9:A11"/>
    <mergeCell ref="B9:B11"/>
    <mergeCell ref="C9:C11"/>
    <mergeCell ref="D9:D11"/>
    <mergeCell ref="E9:E11"/>
    <mergeCell ref="F9:F11"/>
    <mergeCell ref="G9:G11"/>
    <mergeCell ref="AC7:AC8"/>
    <mergeCell ref="AD7:AD8"/>
    <mergeCell ref="AE7:AE8"/>
    <mergeCell ref="AF7:AF8"/>
    <mergeCell ref="AG7:AG8"/>
    <mergeCell ref="AH7:AH8"/>
    <mergeCell ref="R7:W7"/>
    <mergeCell ref="X7:X8"/>
    <mergeCell ref="Y7:Y8"/>
    <mergeCell ref="Z7:Z8"/>
    <mergeCell ref="AA7:AA8"/>
    <mergeCell ref="AB7:AB8"/>
    <mergeCell ref="Q7:Q8"/>
    <mergeCell ref="L7:L8"/>
    <mergeCell ref="M7:M8"/>
    <mergeCell ref="N9:N11"/>
    <mergeCell ref="A12:A14"/>
    <mergeCell ref="B12:B14"/>
    <mergeCell ref="C12:C14"/>
    <mergeCell ref="D12:D14"/>
    <mergeCell ref="E12:E14"/>
    <mergeCell ref="F12:F14"/>
    <mergeCell ref="G12:G14"/>
    <mergeCell ref="H12:H14"/>
    <mergeCell ref="I12:I14"/>
    <mergeCell ref="H9:H11"/>
    <mergeCell ref="I9:I11"/>
    <mergeCell ref="J9:J11"/>
    <mergeCell ref="K9:K11"/>
    <mergeCell ref="L9:L11"/>
    <mergeCell ref="M9:M11"/>
    <mergeCell ref="J12:J14"/>
    <mergeCell ref="K12:K14"/>
    <mergeCell ref="L12:L14"/>
    <mergeCell ref="M12:M14"/>
    <mergeCell ref="N12:N14"/>
    <mergeCell ref="J7:J8"/>
    <mergeCell ref="A15:A17"/>
    <mergeCell ref="B15:B17"/>
    <mergeCell ref="C15:C17"/>
    <mergeCell ref="D15:D17"/>
    <mergeCell ref="E15:E17"/>
    <mergeCell ref="L15:L17"/>
    <mergeCell ref="M15:M17"/>
    <mergeCell ref="N15:N17"/>
    <mergeCell ref="A18:A20"/>
    <mergeCell ref="B18:B20"/>
    <mergeCell ref="C18:C20"/>
    <mergeCell ref="D18:D20"/>
    <mergeCell ref="E18:E20"/>
    <mergeCell ref="F18:F20"/>
    <mergeCell ref="G18:G20"/>
    <mergeCell ref="F15:F17"/>
    <mergeCell ref="G15:G17"/>
    <mergeCell ref="H15:H17"/>
    <mergeCell ref="I15:I17"/>
    <mergeCell ref="J15:J17"/>
    <mergeCell ref="K15:K17"/>
    <mergeCell ref="N18:N20"/>
    <mergeCell ref="H18:H20"/>
    <mergeCell ref="I18:I20"/>
    <mergeCell ref="A21:A23"/>
    <mergeCell ref="B21:B23"/>
    <mergeCell ref="C21:C23"/>
    <mergeCell ref="D21:D23"/>
    <mergeCell ref="E21:E23"/>
    <mergeCell ref="F21:F23"/>
    <mergeCell ref="G21:G23"/>
    <mergeCell ref="H21:H23"/>
    <mergeCell ref="I21:I23"/>
    <mergeCell ref="J18:J20"/>
    <mergeCell ref="K18:K20"/>
    <mergeCell ref="L18:L20"/>
    <mergeCell ref="M18:M20"/>
    <mergeCell ref="J21:J23"/>
    <mergeCell ref="K21:K23"/>
    <mergeCell ref="L21:L23"/>
    <mergeCell ref="M21:M23"/>
    <mergeCell ref="N21:N23"/>
    <mergeCell ref="A24:A26"/>
    <mergeCell ref="B24:B26"/>
    <mergeCell ref="C24:C26"/>
    <mergeCell ref="D24:D26"/>
    <mergeCell ref="E24:E26"/>
    <mergeCell ref="L24:L26"/>
    <mergeCell ref="M24:M26"/>
    <mergeCell ref="N24:N26"/>
    <mergeCell ref="A27:A29"/>
    <mergeCell ref="B27:B29"/>
    <mergeCell ref="C27:C29"/>
    <mergeCell ref="D27:D29"/>
    <mergeCell ref="E27:E29"/>
    <mergeCell ref="F27:F29"/>
    <mergeCell ref="G27:G29"/>
    <mergeCell ref="F24:F26"/>
    <mergeCell ref="G24:G26"/>
    <mergeCell ref="H24:H26"/>
    <mergeCell ref="I24:I26"/>
    <mergeCell ref="J24:J26"/>
    <mergeCell ref="K24:K26"/>
    <mergeCell ref="J30:J32"/>
    <mergeCell ref="K30:K32"/>
    <mergeCell ref="L30:L32"/>
    <mergeCell ref="M30:M32"/>
    <mergeCell ref="N30:N32"/>
    <mergeCell ref="B33:AK33"/>
    <mergeCell ref="N27:N29"/>
    <mergeCell ref="A30:A32"/>
    <mergeCell ref="B30:B32"/>
    <mergeCell ref="C30:C32"/>
    <mergeCell ref="D30:D32"/>
    <mergeCell ref="E30:E32"/>
    <mergeCell ref="F30:F32"/>
    <mergeCell ref="G30:G32"/>
    <mergeCell ref="H30:H32"/>
    <mergeCell ref="I30:I32"/>
    <mergeCell ref="H27:H29"/>
    <mergeCell ref="I27:I29"/>
    <mergeCell ref="J27:J29"/>
    <mergeCell ref="K27:K29"/>
    <mergeCell ref="L27:L29"/>
    <mergeCell ref="M27:M29"/>
  </mergeCells>
  <conditionalFormatting sqref="H9 Y9:Y32">
    <cfRule type="cellIs" dxfId="112" priority="94" operator="equal">
      <formula>"Muy Alta"</formula>
    </cfRule>
    <cfRule type="cellIs" dxfId="111" priority="95" operator="equal">
      <formula>"Alta"</formula>
    </cfRule>
    <cfRule type="cellIs" dxfId="110" priority="96" operator="equal">
      <formula>"Media"</formula>
    </cfRule>
    <cfRule type="cellIs" dxfId="109" priority="97" operator="equal">
      <formula>"Baja"</formula>
    </cfRule>
    <cfRule type="cellIs" dxfId="108" priority="98" operator="equal">
      <formula>"Muy Baja"</formula>
    </cfRule>
  </conditionalFormatting>
  <conditionalFormatting sqref="H12">
    <cfRule type="cellIs" dxfId="107" priority="80" operator="equal">
      <formula>"Muy Alta"</formula>
    </cfRule>
    <cfRule type="cellIs" dxfId="106" priority="81" operator="equal">
      <formula>"Alta"</formula>
    </cfRule>
    <cfRule type="cellIs" dxfId="105" priority="82" operator="equal">
      <formula>"Media"</formula>
    </cfRule>
    <cfRule type="cellIs" dxfId="104" priority="83" operator="equal">
      <formula>"Baja"</formula>
    </cfRule>
    <cfRule type="cellIs" dxfId="103" priority="84" operator="equal">
      <formula>"Muy Baja"</formula>
    </cfRule>
  </conditionalFormatting>
  <conditionalFormatting sqref="H15">
    <cfRule type="cellIs" dxfId="102" priority="66" operator="equal">
      <formula>"Muy Alta"</formula>
    </cfRule>
    <cfRule type="cellIs" dxfId="101" priority="67" operator="equal">
      <formula>"Alta"</formula>
    </cfRule>
    <cfRule type="cellIs" dxfId="100" priority="68" operator="equal">
      <formula>"Media"</formula>
    </cfRule>
    <cfRule type="cellIs" dxfId="99" priority="69" operator="equal">
      <formula>"Baja"</formula>
    </cfRule>
    <cfRule type="cellIs" dxfId="98" priority="70" operator="equal">
      <formula>"Muy Baja"</formula>
    </cfRule>
  </conditionalFormatting>
  <conditionalFormatting sqref="H18">
    <cfRule type="cellIs" dxfId="97" priority="52" operator="equal">
      <formula>"Muy Alta"</formula>
    </cfRule>
    <cfRule type="cellIs" dxfId="96" priority="53" operator="equal">
      <formula>"Alta"</formula>
    </cfRule>
    <cfRule type="cellIs" dxfId="95" priority="54" operator="equal">
      <formula>"Media"</formula>
    </cfRule>
    <cfRule type="cellIs" dxfId="94" priority="55" operator="equal">
      <formula>"Baja"</formula>
    </cfRule>
    <cfRule type="cellIs" dxfId="93" priority="56" operator="equal">
      <formula>"Muy Baja"</formula>
    </cfRule>
  </conditionalFormatting>
  <conditionalFormatting sqref="H21">
    <cfRule type="cellIs" dxfId="92" priority="38" operator="equal">
      <formula>"Muy Alta"</formula>
    </cfRule>
    <cfRule type="cellIs" dxfId="91" priority="39" operator="equal">
      <formula>"Alta"</formula>
    </cfRule>
    <cfRule type="cellIs" dxfId="90" priority="40" operator="equal">
      <formula>"Media"</formula>
    </cfRule>
    <cfRule type="cellIs" dxfId="89" priority="41" operator="equal">
      <formula>"Baja"</formula>
    </cfRule>
    <cfRule type="cellIs" dxfId="88" priority="42" operator="equal">
      <formula>"Muy Baja"</formula>
    </cfRule>
  </conditionalFormatting>
  <conditionalFormatting sqref="H24">
    <cfRule type="cellIs" dxfId="87" priority="24" operator="equal">
      <formula>"Muy Alta"</formula>
    </cfRule>
    <cfRule type="cellIs" dxfId="86" priority="25" operator="equal">
      <formula>"Alta"</formula>
    </cfRule>
    <cfRule type="cellIs" dxfId="85" priority="26" operator="equal">
      <formula>"Media"</formula>
    </cfRule>
    <cfRule type="cellIs" dxfId="84" priority="27" operator="equal">
      <formula>"Baja"</formula>
    </cfRule>
    <cfRule type="cellIs" dxfId="83" priority="28" operator="equal">
      <formula>"Muy Baja"</formula>
    </cfRule>
  </conditionalFormatting>
  <conditionalFormatting sqref="H27">
    <cfRule type="cellIs" dxfId="82" priority="10" operator="equal">
      <formula>"Muy Alta"</formula>
    </cfRule>
    <cfRule type="cellIs" dxfId="81" priority="11" operator="equal">
      <formula>"Alta"</formula>
    </cfRule>
    <cfRule type="cellIs" dxfId="80" priority="12" operator="equal">
      <formula>"Media"</formula>
    </cfRule>
    <cfRule type="cellIs" dxfId="79" priority="13" operator="equal">
      <formula>"Baja"</formula>
    </cfRule>
    <cfRule type="cellIs" dxfId="78" priority="14" operator="equal">
      <formula>"Muy Baja"</formula>
    </cfRule>
  </conditionalFormatting>
  <conditionalFormatting sqref="H30">
    <cfRule type="cellIs" dxfId="77" priority="109" operator="equal">
      <formula>"Muy Alta"</formula>
    </cfRule>
    <cfRule type="cellIs" dxfId="76" priority="110" operator="equal">
      <formula>"Alta"</formula>
    </cfRule>
    <cfRule type="cellIs" dxfId="75" priority="111" operator="equal">
      <formula>"Media"</formula>
    </cfRule>
    <cfRule type="cellIs" dxfId="74" priority="112" operator="equal">
      <formula>"Baja"</formula>
    </cfRule>
    <cfRule type="cellIs" dxfId="73" priority="113" operator="equal">
      <formula>"Muy Baja"</formula>
    </cfRule>
  </conditionalFormatting>
  <conditionalFormatting sqref="K9:K32">
    <cfRule type="containsText" dxfId="72" priority="99" operator="containsText" text="❌">
      <formula>NOT(ISERROR(SEARCH("❌",K9)))</formula>
    </cfRule>
  </conditionalFormatting>
  <conditionalFormatting sqref="L9 AA9:AA32">
    <cfRule type="cellIs" dxfId="71" priority="89" operator="equal">
      <formula>"Catastrófico"</formula>
    </cfRule>
    <cfRule type="cellIs" dxfId="70" priority="90" operator="equal">
      <formula>"Mayor"</formula>
    </cfRule>
    <cfRule type="cellIs" dxfId="69" priority="91" operator="equal">
      <formula>"Moderado"</formula>
    </cfRule>
    <cfRule type="cellIs" dxfId="68" priority="92" operator="equal">
      <formula>"Menor"</formula>
    </cfRule>
    <cfRule type="cellIs" dxfId="67" priority="93" operator="equal">
      <formula>"Leve"</formula>
    </cfRule>
  </conditionalFormatting>
  <conditionalFormatting sqref="L12">
    <cfRule type="cellIs" dxfId="66" priority="75" operator="equal">
      <formula>"Catastrófico"</formula>
    </cfRule>
    <cfRule type="cellIs" dxfId="65" priority="76" operator="equal">
      <formula>"Mayor"</formula>
    </cfRule>
    <cfRule type="cellIs" dxfId="64" priority="77" operator="equal">
      <formula>"Moderado"</formula>
    </cfRule>
    <cfRule type="cellIs" dxfId="63" priority="78" operator="equal">
      <formula>"Menor"</formula>
    </cfRule>
    <cfRule type="cellIs" dxfId="62" priority="79" operator="equal">
      <formula>"Leve"</formula>
    </cfRule>
  </conditionalFormatting>
  <conditionalFormatting sqref="L15">
    <cfRule type="cellIs" dxfId="61" priority="61" operator="equal">
      <formula>"Catastrófico"</formula>
    </cfRule>
    <cfRule type="cellIs" dxfId="60" priority="62" operator="equal">
      <formula>"Mayor"</formula>
    </cfRule>
    <cfRule type="cellIs" dxfId="59" priority="63" operator="equal">
      <formula>"Moderado"</formula>
    </cfRule>
    <cfRule type="cellIs" dxfId="58" priority="64" operator="equal">
      <formula>"Menor"</formula>
    </cfRule>
    <cfRule type="cellIs" dxfId="57" priority="65" operator="equal">
      <formula>"Leve"</formula>
    </cfRule>
  </conditionalFormatting>
  <conditionalFormatting sqref="L18">
    <cfRule type="cellIs" dxfId="56" priority="47" operator="equal">
      <formula>"Catastrófico"</formula>
    </cfRule>
    <cfRule type="cellIs" dxfId="55" priority="48" operator="equal">
      <formula>"Mayor"</formula>
    </cfRule>
    <cfRule type="cellIs" dxfId="54" priority="49" operator="equal">
      <formula>"Moderado"</formula>
    </cfRule>
    <cfRule type="cellIs" dxfId="53" priority="50" operator="equal">
      <formula>"Menor"</formula>
    </cfRule>
    <cfRule type="cellIs" dxfId="52" priority="51" operator="equal">
      <formula>"Leve"</formula>
    </cfRule>
  </conditionalFormatting>
  <conditionalFormatting sqref="L21">
    <cfRule type="cellIs" dxfId="51" priority="33" operator="equal">
      <formula>"Catastrófico"</formula>
    </cfRule>
    <cfRule type="cellIs" dxfId="50" priority="34" operator="equal">
      <formula>"Mayor"</formula>
    </cfRule>
    <cfRule type="cellIs" dxfId="49" priority="35" operator="equal">
      <formula>"Moderado"</formula>
    </cfRule>
    <cfRule type="cellIs" dxfId="48" priority="36" operator="equal">
      <formula>"Menor"</formula>
    </cfRule>
    <cfRule type="cellIs" dxfId="47" priority="37" operator="equal">
      <formula>"Leve"</formula>
    </cfRule>
  </conditionalFormatting>
  <conditionalFormatting sqref="L24">
    <cfRule type="cellIs" dxfId="46" priority="19" operator="equal">
      <formula>"Catastrófico"</formula>
    </cfRule>
    <cfRule type="cellIs" dxfId="45" priority="20" operator="equal">
      <formula>"Mayor"</formula>
    </cfRule>
    <cfRule type="cellIs" dxfId="44" priority="21" operator="equal">
      <formula>"Moderado"</formula>
    </cfRule>
    <cfRule type="cellIs" dxfId="43" priority="22" operator="equal">
      <formula>"Menor"</formula>
    </cfRule>
    <cfRule type="cellIs" dxfId="42" priority="23" operator="equal">
      <formula>"Leve"</formula>
    </cfRule>
  </conditionalFormatting>
  <conditionalFormatting sqref="L27">
    <cfRule type="cellIs" dxfId="41" priority="5" operator="equal">
      <formula>"Catastrófico"</formula>
    </cfRule>
    <cfRule type="cellIs" dxfId="40" priority="6" operator="equal">
      <formula>"Mayor"</formula>
    </cfRule>
    <cfRule type="cellIs" dxfId="39" priority="7" operator="equal">
      <formula>"Moderado"</formula>
    </cfRule>
    <cfRule type="cellIs" dxfId="38" priority="8" operator="equal">
      <formula>"Menor"</formula>
    </cfRule>
    <cfRule type="cellIs" dxfId="37" priority="9" operator="equal">
      <formula>"Leve"</formula>
    </cfRule>
  </conditionalFormatting>
  <conditionalFormatting sqref="L30">
    <cfRule type="cellIs" dxfId="36" priority="104" operator="equal">
      <formula>"Catastrófico"</formula>
    </cfRule>
    <cfRule type="cellIs" dxfId="35" priority="105" operator="equal">
      <formula>"Mayor"</formula>
    </cfRule>
    <cfRule type="cellIs" dxfId="34" priority="106" operator="equal">
      <formula>"Moderado"</formula>
    </cfRule>
    <cfRule type="cellIs" dxfId="33" priority="107" operator="equal">
      <formula>"Menor"</formula>
    </cfRule>
    <cfRule type="cellIs" dxfId="32" priority="108" operator="equal">
      <formula>"Leve"</formula>
    </cfRule>
  </conditionalFormatting>
  <conditionalFormatting sqref="N9 AC9:AC32">
    <cfRule type="cellIs" dxfId="31" priority="85" operator="equal">
      <formula>"Extremo"</formula>
    </cfRule>
    <cfRule type="cellIs" dxfId="30" priority="86" operator="equal">
      <formula>"Alto"</formula>
    </cfRule>
    <cfRule type="cellIs" dxfId="29" priority="87" operator="equal">
      <formula>"Moderado"</formula>
    </cfRule>
    <cfRule type="cellIs" dxfId="28" priority="88" operator="equal">
      <formula>"Bajo"</formula>
    </cfRule>
  </conditionalFormatting>
  <conditionalFormatting sqref="N12">
    <cfRule type="cellIs" dxfId="27" priority="71" operator="equal">
      <formula>"Extremo"</formula>
    </cfRule>
    <cfRule type="cellIs" dxfId="26" priority="72" operator="equal">
      <formula>"Alto"</formula>
    </cfRule>
    <cfRule type="cellIs" dxfId="25" priority="73" operator="equal">
      <formula>"Moderado"</formula>
    </cfRule>
    <cfRule type="cellIs" dxfId="24" priority="74" operator="equal">
      <formula>"Bajo"</formula>
    </cfRule>
  </conditionalFormatting>
  <conditionalFormatting sqref="N15">
    <cfRule type="cellIs" dxfId="23" priority="57" operator="equal">
      <formula>"Extremo"</formula>
    </cfRule>
    <cfRule type="cellIs" dxfId="22" priority="58" operator="equal">
      <formula>"Alto"</formula>
    </cfRule>
    <cfRule type="cellIs" dxfId="21" priority="59" operator="equal">
      <formula>"Moderado"</formula>
    </cfRule>
    <cfRule type="cellIs" dxfId="20" priority="60" operator="equal">
      <formula>"Bajo"</formula>
    </cfRule>
  </conditionalFormatting>
  <conditionalFormatting sqref="N18">
    <cfRule type="cellIs" dxfId="19" priority="43" operator="equal">
      <formula>"Extremo"</formula>
    </cfRule>
    <cfRule type="cellIs" dxfId="18" priority="44" operator="equal">
      <formula>"Alto"</formula>
    </cfRule>
    <cfRule type="cellIs" dxfId="17" priority="45" operator="equal">
      <formula>"Moderado"</formula>
    </cfRule>
    <cfRule type="cellIs" dxfId="16" priority="46" operator="equal">
      <formula>"Bajo"</formula>
    </cfRule>
  </conditionalFormatting>
  <conditionalFormatting sqref="N21">
    <cfRule type="cellIs" dxfId="15" priority="29" operator="equal">
      <formula>"Extremo"</formula>
    </cfRule>
    <cfRule type="cellIs" dxfId="14" priority="30" operator="equal">
      <formula>"Alto"</formula>
    </cfRule>
    <cfRule type="cellIs" dxfId="13" priority="31" operator="equal">
      <formula>"Moderado"</formula>
    </cfRule>
    <cfRule type="cellIs" dxfId="12" priority="32" operator="equal">
      <formula>"Bajo"</formula>
    </cfRule>
  </conditionalFormatting>
  <conditionalFormatting sqref="N24">
    <cfRule type="cellIs" dxfId="11" priority="15" operator="equal">
      <formula>"Extremo"</formula>
    </cfRule>
    <cfRule type="cellIs" dxfId="10" priority="16" operator="equal">
      <formula>"Alto"</formula>
    </cfRule>
    <cfRule type="cellIs" dxfId="9" priority="17" operator="equal">
      <formula>"Moderado"</formula>
    </cfRule>
    <cfRule type="cellIs" dxfId="8" priority="18" operator="equal">
      <formula>"Bajo"</formula>
    </cfRule>
  </conditionalFormatting>
  <conditionalFormatting sqref="N27">
    <cfRule type="cellIs" dxfId="7" priority="1" operator="equal">
      <formula>"Extremo"</formula>
    </cfRule>
    <cfRule type="cellIs" dxfId="6" priority="2" operator="equal">
      <formula>"Alto"</formula>
    </cfRule>
    <cfRule type="cellIs" dxfId="5" priority="3" operator="equal">
      <formula>"Moderado"</formula>
    </cfRule>
    <cfRule type="cellIs" dxfId="4" priority="4" operator="equal">
      <formula>"Bajo"</formula>
    </cfRule>
  </conditionalFormatting>
  <conditionalFormatting sqref="N30">
    <cfRule type="cellIs" dxfId="3" priority="100" operator="equal">
      <formula>"Extremo"</formula>
    </cfRule>
    <cfRule type="cellIs" dxfId="2" priority="101" operator="equal">
      <formula>"Alto"</formula>
    </cfRule>
    <cfRule type="cellIs" dxfId="1" priority="102" operator="equal">
      <formula>"Moderado"</formula>
    </cfRule>
    <cfRule type="cellIs" dxfId="0" priority="103" operator="equal">
      <formula>"Bajo"</formula>
    </cfRule>
  </conditionalFormatting>
  <pageMargins left="0.25" right="0.25" top="0.75" bottom="0.75" header="0.3" footer="0.3"/>
  <pageSetup scale="18" fitToHeight="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833E1-282F-43E6-AD55-72388C08A16D}">
  <sheetPr codeName="Hoja8"/>
  <dimension ref="A1:D5"/>
  <sheetViews>
    <sheetView tabSelected="1" workbookViewId="0">
      <selection activeCell="B5" sqref="B5"/>
    </sheetView>
  </sheetViews>
  <sheetFormatPr baseColWidth="10" defaultColWidth="11.42578125" defaultRowHeight="15" x14ac:dyDescent="0.25"/>
  <sheetData>
    <row r="1" spans="1:4" x14ac:dyDescent="0.25">
      <c r="A1">
        <v>1</v>
      </c>
      <c r="B1" t="s">
        <v>220</v>
      </c>
      <c r="D1" t="s">
        <v>221</v>
      </c>
    </row>
    <row r="2" spans="1:4" x14ac:dyDescent="0.25">
      <c r="A2">
        <v>2</v>
      </c>
      <c r="B2" t="s">
        <v>222</v>
      </c>
      <c r="D2" t="s">
        <v>223</v>
      </c>
    </row>
    <row r="3" spans="1:4" x14ac:dyDescent="0.25">
      <c r="A3">
        <v>3</v>
      </c>
      <c r="B3" t="s">
        <v>224</v>
      </c>
      <c r="D3" t="s">
        <v>225</v>
      </c>
    </row>
    <row r="4" spans="1:4" x14ac:dyDescent="0.25">
      <c r="A4">
        <v>4</v>
      </c>
      <c r="B4" t="s">
        <v>226</v>
      </c>
      <c r="D4" t="s">
        <v>227</v>
      </c>
    </row>
    <row r="5" spans="1:4" x14ac:dyDescent="0.25">
      <c r="A5">
        <v>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C2:I58"/>
  <sheetViews>
    <sheetView topLeftCell="A4" zoomScale="140" zoomScaleNormal="140" workbookViewId="0">
      <selection activeCell="C37" sqref="C37:F37"/>
    </sheetView>
  </sheetViews>
  <sheetFormatPr baseColWidth="10" defaultColWidth="11.42578125" defaultRowHeight="15" x14ac:dyDescent="0.25"/>
  <cols>
    <col min="6" max="6" width="37.5703125" customWidth="1"/>
  </cols>
  <sheetData>
    <row r="2" spans="3:9" x14ac:dyDescent="0.25">
      <c r="C2" s="196" t="s">
        <v>228</v>
      </c>
      <c r="D2" s="196"/>
      <c r="E2" s="196"/>
      <c r="F2" s="196"/>
      <c r="G2" s="196"/>
      <c r="H2" s="196"/>
      <c r="I2" s="196"/>
    </row>
    <row r="3" spans="3:9" ht="15.75" thickBot="1" x14ac:dyDescent="0.3"/>
    <row r="4" spans="3:9" ht="15.75" thickBot="1" x14ac:dyDescent="0.3">
      <c r="C4" s="197" t="s">
        <v>229</v>
      </c>
      <c r="D4" s="198"/>
      <c r="E4" s="197" t="s">
        <v>230</v>
      </c>
      <c r="F4" s="198"/>
      <c r="G4" s="197" t="s">
        <v>231</v>
      </c>
      <c r="H4" s="198"/>
      <c r="I4" s="1" t="s">
        <v>232</v>
      </c>
    </row>
    <row r="5" spans="3:9" ht="52.5" customHeight="1" thickBot="1" x14ac:dyDescent="0.3">
      <c r="C5" s="199">
        <v>5</v>
      </c>
      <c r="D5" s="200"/>
      <c r="E5" s="199" t="s">
        <v>233</v>
      </c>
      <c r="F5" s="200"/>
      <c r="G5" s="199" t="s">
        <v>234</v>
      </c>
      <c r="H5" s="200"/>
      <c r="I5" s="2" t="s">
        <v>235</v>
      </c>
    </row>
    <row r="6" spans="3:9" ht="45.75" thickBot="1" x14ac:dyDescent="0.3">
      <c r="C6" s="199">
        <v>4</v>
      </c>
      <c r="D6" s="200"/>
      <c r="E6" s="199" t="s">
        <v>236</v>
      </c>
      <c r="F6" s="200"/>
      <c r="G6" s="199" t="s">
        <v>237</v>
      </c>
      <c r="H6" s="200"/>
      <c r="I6" s="2" t="s">
        <v>238</v>
      </c>
    </row>
    <row r="7" spans="3:9" ht="60.75" thickBot="1" x14ac:dyDescent="0.3">
      <c r="C7" s="199">
        <v>3</v>
      </c>
      <c r="D7" s="200"/>
      <c r="E7" s="199" t="s">
        <v>239</v>
      </c>
      <c r="F7" s="200"/>
      <c r="G7" s="199" t="s">
        <v>240</v>
      </c>
      <c r="H7" s="200"/>
      <c r="I7" s="2" t="s">
        <v>241</v>
      </c>
    </row>
    <row r="8" spans="3:9" ht="60.75" thickBot="1" x14ac:dyDescent="0.3">
      <c r="C8" s="199">
        <v>2</v>
      </c>
      <c r="D8" s="200"/>
      <c r="E8" s="199" t="s">
        <v>242</v>
      </c>
      <c r="F8" s="200"/>
      <c r="G8" s="199" t="s">
        <v>243</v>
      </c>
      <c r="H8" s="200"/>
      <c r="I8" s="2" t="s">
        <v>244</v>
      </c>
    </row>
    <row r="9" spans="3:9" ht="75" x14ac:dyDescent="0.25">
      <c r="C9" s="201">
        <v>1</v>
      </c>
      <c r="D9" s="202"/>
      <c r="E9" s="201" t="s">
        <v>245</v>
      </c>
      <c r="F9" s="202"/>
      <c r="G9" s="201" t="s">
        <v>246</v>
      </c>
      <c r="H9" s="202"/>
      <c r="I9" s="3" t="s">
        <v>247</v>
      </c>
    </row>
    <row r="10" spans="3:9" x14ac:dyDescent="0.25">
      <c r="C10" s="203" t="s">
        <v>248</v>
      </c>
      <c r="D10" s="203"/>
      <c r="E10" s="203"/>
      <c r="F10" s="203"/>
      <c r="G10" s="203"/>
      <c r="H10" s="203"/>
      <c r="I10" s="203"/>
    </row>
    <row r="11" spans="3:9" x14ac:dyDescent="0.25">
      <c r="C11" s="4"/>
      <c r="D11" s="4"/>
      <c r="E11" s="4"/>
      <c r="F11" s="4"/>
      <c r="G11" s="4"/>
      <c r="H11" s="4"/>
      <c r="I11" s="4"/>
    </row>
    <row r="13" spans="3:9" x14ac:dyDescent="0.25">
      <c r="C13" s="204" t="s">
        <v>249</v>
      </c>
      <c r="D13" s="204"/>
      <c r="E13" s="204"/>
      <c r="F13" s="204"/>
      <c r="G13" s="204"/>
      <c r="H13" s="204"/>
      <c r="I13" s="5"/>
    </row>
    <row r="15" spans="3:9" x14ac:dyDescent="0.25">
      <c r="C15" s="205" t="s">
        <v>250</v>
      </c>
      <c r="D15" s="205"/>
      <c r="E15" s="205"/>
      <c r="F15" s="205"/>
      <c r="G15" s="205"/>
      <c r="H15" s="205"/>
    </row>
    <row r="16" spans="3:9" x14ac:dyDescent="0.25">
      <c r="C16" s="206" t="s">
        <v>251</v>
      </c>
      <c r="D16" s="207"/>
      <c r="E16" s="207"/>
      <c r="F16" s="207"/>
      <c r="G16" s="207"/>
      <c r="H16" s="208"/>
    </row>
    <row r="17" spans="3:8" x14ac:dyDescent="0.25">
      <c r="C17" s="205" t="s">
        <v>252</v>
      </c>
      <c r="D17" s="205"/>
      <c r="E17" s="205" t="s">
        <v>253</v>
      </c>
      <c r="F17" s="205"/>
      <c r="G17" s="205" t="s">
        <v>254</v>
      </c>
      <c r="H17" s="205"/>
    </row>
    <row r="18" spans="3:8" x14ac:dyDescent="0.25">
      <c r="C18" s="209"/>
      <c r="D18" s="209"/>
      <c r="E18" s="210" t="s">
        <v>255</v>
      </c>
      <c r="F18" s="211"/>
      <c r="G18" s="6" t="s">
        <v>256</v>
      </c>
      <c r="H18" s="6" t="s">
        <v>257</v>
      </c>
    </row>
    <row r="19" spans="3:8" ht="34.5" customHeight="1" x14ac:dyDescent="0.25">
      <c r="C19" s="205">
        <v>1</v>
      </c>
      <c r="D19" s="205"/>
      <c r="E19" s="212" t="s">
        <v>258</v>
      </c>
      <c r="F19" s="212"/>
      <c r="G19" s="23">
        <v>1</v>
      </c>
      <c r="H19" s="7"/>
    </row>
    <row r="20" spans="3:8" ht="31.5" customHeight="1" x14ac:dyDescent="0.25">
      <c r="C20" s="205">
        <v>2</v>
      </c>
      <c r="D20" s="205"/>
      <c r="E20" s="212" t="s">
        <v>259</v>
      </c>
      <c r="F20" s="212"/>
      <c r="G20" s="7">
        <v>1</v>
      </c>
      <c r="H20" s="7"/>
    </row>
    <row r="21" spans="3:8" ht="27" customHeight="1" x14ac:dyDescent="0.25">
      <c r="C21" s="205">
        <v>3</v>
      </c>
      <c r="D21" s="205"/>
      <c r="E21" s="212" t="s">
        <v>260</v>
      </c>
      <c r="F21" s="212"/>
      <c r="G21" s="7">
        <v>1</v>
      </c>
      <c r="H21" s="7"/>
    </row>
    <row r="22" spans="3:8" ht="34.5" customHeight="1" x14ac:dyDescent="0.25">
      <c r="C22" s="205">
        <v>4</v>
      </c>
      <c r="D22" s="205"/>
      <c r="E22" s="212" t="s">
        <v>261</v>
      </c>
      <c r="F22" s="212"/>
      <c r="G22" s="7"/>
      <c r="H22" s="7">
        <v>1</v>
      </c>
    </row>
    <row r="23" spans="3:8" ht="30" customHeight="1" x14ac:dyDescent="0.25">
      <c r="C23" s="205">
        <v>5</v>
      </c>
      <c r="D23" s="205"/>
      <c r="E23" s="212" t="s">
        <v>262</v>
      </c>
      <c r="F23" s="212"/>
      <c r="G23" s="7">
        <v>1</v>
      </c>
      <c r="H23" s="7"/>
    </row>
    <row r="24" spans="3:8" x14ac:dyDescent="0.25">
      <c r="C24" s="205">
        <v>6</v>
      </c>
      <c r="D24" s="205"/>
      <c r="E24" s="212" t="s">
        <v>263</v>
      </c>
      <c r="F24" s="212"/>
      <c r="G24" s="7">
        <v>1</v>
      </c>
      <c r="H24" s="7"/>
    </row>
    <row r="25" spans="3:8" ht="27.75" customHeight="1" x14ac:dyDescent="0.25">
      <c r="C25" s="205">
        <v>7</v>
      </c>
      <c r="D25" s="205"/>
      <c r="E25" s="212" t="s">
        <v>264</v>
      </c>
      <c r="F25" s="212"/>
      <c r="G25" s="7">
        <v>1</v>
      </c>
      <c r="H25" s="7"/>
    </row>
    <row r="26" spans="3:8" ht="47.25" customHeight="1" x14ac:dyDescent="0.25">
      <c r="C26" s="205">
        <v>8</v>
      </c>
      <c r="D26" s="205"/>
      <c r="E26" s="212" t="s">
        <v>265</v>
      </c>
      <c r="F26" s="212"/>
      <c r="G26" s="7">
        <v>1</v>
      </c>
      <c r="H26" s="7"/>
    </row>
    <row r="27" spans="3:8" ht="40.5" customHeight="1" x14ac:dyDescent="0.25">
      <c r="C27" s="205">
        <v>9</v>
      </c>
      <c r="D27" s="205"/>
      <c r="E27" s="212" t="s">
        <v>266</v>
      </c>
      <c r="F27" s="212"/>
      <c r="G27" s="7"/>
      <c r="H27" s="7">
        <v>1</v>
      </c>
    </row>
    <row r="28" spans="3:8" ht="31.5" customHeight="1" x14ac:dyDescent="0.25">
      <c r="C28" s="205">
        <v>10</v>
      </c>
      <c r="D28" s="205"/>
      <c r="E28" s="212" t="s">
        <v>267</v>
      </c>
      <c r="F28" s="212"/>
      <c r="G28" s="7">
        <v>1</v>
      </c>
      <c r="H28" s="7"/>
    </row>
    <row r="29" spans="3:8" ht="24" customHeight="1" x14ac:dyDescent="0.25">
      <c r="C29" s="205">
        <v>11</v>
      </c>
      <c r="D29" s="205"/>
      <c r="E29" s="212" t="s">
        <v>268</v>
      </c>
      <c r="F29" s="212"/>
      <c r="G29" s="7">
        <v>1</v>
      </c>
      <c r="H29" s="7"/>
    </row>
    <row r="30" spans="3:8" x14ac:dyDescent="0.25">
      <c r="C30" s="205">
        <v>12</v>
      </c>
      <c r="D30" s="205"/>
      <c r="E30" s="212" t="s">
        <v>269</v>
      </c>
      <c r="F30" s="212"/>
      <c r="G30" s="7">
        <v>1</v>
      </c>
      <c r="H30" s="7"/>
    </row>
    <row r="31" spans="3:8" x14ac:dyDescent="0.25">
      <c r="C31" s="205">
        <v>13</v>
      </c>
      <c r="D31" s="205"/>
      <c r="E31" s="212" t="s">
        <v>270</v>
      </c>
      <c r="F31" s="212"/>
      <c r="G31" s="7"/>
      <c r="H31" s="7">
        <v>1</v>
      </c>
    </row>
    <row r="32" spans="3:8" x14ac:dyDescent="0.25">
      <c r="C32" s="205">
        <v>14</v>
      </c>
      <c r="D32" s="205"/>
      <c r="E32" s="212" t="s">
        <v>271</v>
      </c>
      <c r="F32" s="212"/>
      <c r="G32" s="7"/>
      <c r="H32" s="7">
        <v>1</v>
      </c>
    </row>
    <row r="33" spans="3:9" x14ac:dyDescent="0.25">
      <c r="C33" s="205">
        <v>15</v>
      </c>
      <c r="D33" s="205"/>
      <c r="E33" s="212" t="s">
        <v>272</v>
      </c>
      <c r="F33" s="212"/>
      <c r="G33" s="7"/>
      <c r="H33" s="7">
        <v>1</v>
      </c>
    </row>
    <row r="34" spans="3:9" x14ac:dyDescent="0.25">
      <c r="C34" s="205">
        <v>16</v>
      </c>
      <c r="D34" s="205"/>
      <c r="E34" s="212" t="s">
        <v>273</v>
      </c>
      <c r="F34" s="212"/>
      <c r="G34" s="7"/>
      <c r="H34" s="7">
        <v>1</v>
      </c>
    </row>
    <row r="35" spans="3:9" x14ac:dyDescent="0.25">
      <c r="C35" s="205">
        <v>17</v>
      </c>
      <c r="D35" s="205"/>
      <c r="E35" s="212" t="s">
        <v>274</v>
      </c>
      <c r="F35" s="212"/>
      <c r="G35" s="7"/>
      <c r="H35" s="7">
        <v>1</v>
      </c>
    </row>
    <row r="36" spans="3:9" x14ac:dyDescent="0.25">
      <c r="C36" s="205">
        <v>18</v>
      </c>
      <c r="D36" s="205"/>
      <c r="E36" s="212" t="s">
        <v>275</v>
      </c>
      <c r="F36" s="212"/>
      <c r="G36" s="7"/>
      <c r="H36" s="7">
        <v>1</v>
      </c>
    </row>
    <row r="37" spans="3:9" ht="15.75" thickBot="1" x14ac:dyDescent="0.3">
      <c r="C37" s="220" t="s">
        <v>276</v>
      </c>
      <c r="D37" s="221"/>
      <c r="E37" s="221"/>
      <c r="F37" s="221"/>
      <c r="G37" s="7"/>
      <c r="H37" s="8">
        <f>SUM(G19:G36)</f>
        <v>10</v>
      </c>
    </row>
    <row r="38" spans="3:9" x14ac:dyDescent="0.25">
      <c r="C38" s="222" t="s">
        <v>277</v>
      </c>
      <c r="D38" s="223"/>
      <c r="E38" s="223"/>
      <c r="F38" s="223"/>
      <c r="G38" s="9"/>
      <c r="H38" s="10">
        <f>COUNT(H19:H37)</f>
        <v>9</v>
      </c>
    </row>
    <row r="39" spans="3:9" ht="80.25" customHeight="1" x14ac:dyDescent="0.25">
      <c r="C39" s="209" t="s">
        <v>278</v>
      </c>
      <c r="D39" s="209"/>
      <c r="E39" s="209"/>
      <c r="F39" s="209"/>
      <c r="G39" s="209"/>
      <c r="H39" s="209"/>
    </row>
    <row r="40" spans="3:9" ht="33" customHeight="1" x14ac:dyDescent="0.25">
      <c r="C40" s="205" t="s">
        <v>279</v>
      </c>
      <c r="D40" s="205"/>
      <c r="E40" s="205"/>
      <c r="F40" s="224" t="str">
        <f>IF(G37&lt;=3,"Insignificante",IF(G37&lt;=6,"Menor",IF(G37&lt;=10,"Moderado",IF(G37&lt;=14,"Mayor",IF(G37&lt;=18,"Catastrófico")))))</f>
        <v>Insignificante</v>
      </c>
      <c r="G40" s="224"/>
      <c r="H40" s="224"/>
    </row>
    <row r="41" spans="3:9" ht="56.25" customHeight="1" x14ac:dyDescent="0.25">
      <c r="C41" s="213" t="s">
        <v>280</v>
      </c>
      <c r="D41" s="214"/>
      <c r="E41" s="214"/>
      <c r="F41" s="214"/>
      <c r="G41" s="214"/>
      <c r="H41" s="215"/>
    </row>
    <row r="43" spans="3:9" x14ac:dyDescent="0.25">
      <c r="D43" s="216" t="s">
        <v>281</v>
      </c>
      <c r="E43" s="216"/>
      <c r="F43" s="216"/>
      <c r="G43" s="216"/>
      <c r="H43" s="216"/>
      <c r="I43" s="216"/>
    </row>
    <row r="45" spans="3:9" ht="15.75" x14ac:dyDescent="0.25">
      <c r="C45" s="11"/>
      <c r="D45" s="11"/>
      <c r="E45" s="11"/>
      <c r="F45" s="11"/>
      <c r="G45" s="11"/>
      <c r="H45" s="11"/>
      <c r="I45" s="11"/>
    </row>
    <row r="46" spans="3:9" ht="15.75" x14ac:dyDescent="0.25">
      <c r="C46" s="11"/>
      <c r="D46" s="11"/>
      <c r="E46" s="11"/>
      <c r="F46" s="11"/>
      <c r="G46" s="11"/>
      <c r="H46" s="11"/>
      <c r="I46" s="11"/>
    </row>
    <row r="47" spans="3:9" ht="15.75" x14ac:dyDescent="0.25">
      <c r="C47" s="11"/>
      <c r="D47" s="11"/>
      <c r="E47" s="11"/>
      <c r="F47" s="11"/>
      <c r="G47" s="11"/>
      <c r="H47" s="11"/>
      <c r="I47" s="11"/>
    </row>
    <row r="48" spans="3:9" ht="15.75" x14ac:dyDescent="0.25">
      <c r="C48" s="11"/>
      <c r="D48" s="11"/>
      <c r="E48" s="11"/>
      <c r="F48" s="11"/>
      <c r="G48" s="11"/>
      <c r="H48" s="11"/>
      <c r="I48" s="11"/>
    </row>
    <row r="49" spans="3:9" ht="15.75" x14ac:dyDescent="0.25">
      <c r="C49" s="11"/>
      <c r="D49" s="11"/>
      <c r="E49" s="11"/>
      <c r="F49" s="11"/>
      <c r="G49" s="11"/>
      <c r="H49" s="11"/>
      <c r="I49" s="11"/>
    </row>
    <row r="50" spans="3:9" ht="15.75" x14ac:dyDescent="0.25">
      <c r="C50" s="11"/>
      <c r="D50" s="11"/>
      <c r="E50" s="11"/>
      <c r="F50" s="11"/>
      <c r="G50" s="11"/>
      <c r="H50" s="11"/>
      <c r="I50" s="11"/>
    </row>
    <row r="51" spans="3:9" ht="15.75" x14ac:dyDescent="0.25">
      <c r="C51" s="11"/>
      <c r="D51" s="11"/>
      <c r="E51" s="11"/>
      <c r="F51" s="11"/>
      <c r="G51" s="11"/>
      <c r="H51" s="11"/>
      <c r="I51" s="11"/>
    </row>
    <row r="52" spans="3:9" ht="15.75" x14ac:dyDescent="0.25">
      <c r="C52" s="11"/>
      <c r="D52" s="11"/>
      <c r="E52" s="11"/>
      <c r="F52" s="11"/>
      <c r="G52" s="11"/>
      <c r="H52" s="11"/>
      <c r="I52" s="11"/>
    </row>
    <row r="53" spans="3:9" ht="15.75" x14ac:dyDescent="0.25">
      <c r="C53" s="11"/>
      <c r="D53" s="11"/>
      <c r="E53" s="11"/>
      <c r="F53" s="11"/>
      <c r="G53" s="11"/>
      <c r="H53" s="11"/>
      <c r="I53" s="11"/>
    </row>
    <row r="54" spans="3:9" ht="15.75" x14ac:dyDescent="0.25">
      <c r="C54" s="11"/>
      <c r="D54" s="11"/>
      <c r="E54" s="11"/>
      <c r="F54" s="11"/>
      <c r="G54" s="11"/>
      <c r="H54" s="11"/>
      <c r="I54" s="11"/>
    </row>
    <row r="55" spans="3:9" ht="15.75" x14ac:dyDescent="0.25">
      <c r="C55" s="11"/>
      <c r="D55" s="11"/>
      <c r="E55" s="11"/>
      <c r="F55" s="11"/>
      <c r="G55" s="11"/>
      <c r="H55" s="11"/>
      <c r="I55" s="11"/>
    </row>
    <row r="56" spans="3:9" ht="15.75" x14ac:dyDescent="0.25">
      <c r="C56" s="11"/>
      <c r="D56" s="11"/>
      <c r="E56" s="11"/>
      <c r="F56" s="11"/>
      <c r="G56" s="11"/>
      <c r="H56" s="11"/>
      <c r="I56" s="11"/>
    </row>
    <row r="57" spans="3:9" ht="15.75" x14ac:dyDescent="0.25">
      <c r="C57" s="11"/>
      <c r="D57" s="11"/>
      <c r="E57" s="11"/>
      <c r="F57" s="11"/>
      <c r="G57" s="11"/>
      <c r="H57" s="11"/>
      <c r="I57" s="11"/>
    </row>
    <row r="58" spans="3:9" ht="15.75" x14ac:dyDescent="0.25">
      <c r="C58" s="11"/>
      <c r="D58" s="217" t="s">
        <v>282</v>
      </c>
      <c r="E58" s="218"/>
      <c r="F58" s="218"/>
      <c r="G58" s="218"/>
      <c r="H58" s="218"/>
      <c r="I58" s="219"/>
    </row>
  </sheetData>
  <mergeCells count="72">
    <mergeCell ref="C41:H41"/>
    <mergeCell ref="D43:I43"/>
    <mergeCell ref="D58:I58"/>
    <mergeCell ref="C36:D36"/>
    <mergeCell ref="E36:F36"/>
    <mergeCell ref="C37:F37"/>
    <mergeCell ref="C38:F38"/>
    <mergeCell ref="C39:H39"/>
    <mergeCell ref="C40:E40"/>
    <mergeCell ref="F40:H40"/>
    <mergeCell ref="C33:D33"/>
    <mergeCell ref="E33:F33"/>
    <mergeCell ref="C34:D34"/>
    <mergeCell ref="E34:F34"/>
    <mergeCell ref="C35:D35"/>
    <mergeCell ref="E35:F35"/>
    <mergeCell ref="C30:D30"/>
    <mergeCell ref="E30:F30"/>
    <mergeCell ref="C31:D31"/>
    <mergeCell ref="E31:F31"/>
    <mergeCell ref="C32:D32"/>
    <mergeCell ref="E32:F32"/>
    <mergeCell ref="C27:D27"/>
    <mergeCell ref="E27:F27"/>
    <mergeCell ref="C28:D28"/>
    <mergeCell ref="E28:F28"/>
    <mergeCell ref="C29:D29"/>
    <mergeCell ref="E29:F29"/>
    <mergeCell ref="C24:D24"/>
    <mergeCell ref="E24:F24"/>
    <mergeCell ref="C25:D25"/>
    <mergeCell ref="E25:F25"/>
    <mergeCell ref="C26:D26"/>
    <mergeCell ref="E26:F26"/>
    <mergeCell ref="C21:D21"/>
    <mergeCell ref="E21:F21"/>
    <mergeCell ref="C22:D22"/>
    <mergeCell ref="E22:F22"/>
    <mergeCell ref="C23:D23"/>
    <mergeCell ref="E23:F23"/>
    <mergeCell ref="C18:D18"/>
    <mergeCell ref="E18:F18"/>
    <mergeCell ref="C19:D19"/>
    <mergeCell ref="E19:F19"/>
    <mergeCell ref="C20:D20"/>
    <mergeCell ref="E20:F20"/>
    <mergeCell ref="C10:I10"/>
    <mergeCell ref="C13:H13"/>
    <mergeCell ref="C15:H15"/>
    <mergeCell ref="C16:H16"/>
    <mergeCell ref="C17:D17"/>
    <mergeCell ref="E17:F17"/>
    <mergeCell ref="G17:H17"/>
    <mergeCell ref="C8:D8"/>
    <mergeCell ref="E8:F8"/>
    <mergeCell ref="G8:H8"/>
    <mergeCell ref="C9:D9"/>
    <mergeCell ref="E9:F9"/>
    <mergeCell ref="G9:H9"/>
    <mergeCell ref="C6:D6"/>
    <mergeCell ref="E6:F6"/>
    <mergeCell ref="G6:H6"/>
    <mergeCell ref="C7:D7"/>
    <mergeCell ref="E7:F7"/>
    <mergeCell ref="G7:H7"/>
    <mergeCell ref="C2:I2"/>
    <mergeCell ref="C4:D4"/>
    <mergeCell ref="E4:F4"/>
    <mergeCell ref="G4:H4"/>
    <mergeCell ref="C5:D5"/>
    <mergeCell ref="E5:F5"/>
    <mergeCell ref="G5:H5"/>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3:G22"/>
  <sheetViews>
    <sheetView zoomScale="75" zoomScaleNormal="75" workbookViewId="0">
      <selection activeCell="B3" sqref="B3:G3"/>
    </sheetView>
  </sheetViews>
  <sheetFormatPr baseColWidth="10" defaultColWidth="11.42578125" defaultRowHeight="15" x14ac:dyDescent="0.25"/>
  <cols>
    <col min="1" max="1" width="6.28515625" customWidth="1"/>
    <col min="3" max="3" width="16.5703125" customWidth="1"/>
    <col min="7" max="7" width="69.7109375" customWidth="1"/>
  </cols>
  <sheetData>
    <row r="3" spans="2:7" ht="18" x14ac:dyDescent="0.25">
      <c r="B3" s="227" t="s">
        <v>283</v>
      </c>
      <c r="C3" s="227"/>
      <c r="D3" s="227"/>
      <c r="E3" s="227"/>
      <c r="F3" s="227"/>
      <c r="G3" s="227"/>
    </row>
    <row r="4" spans="2:7" ht="15.75" thickBot="1" x14ac:dyDescent="0.3"/>
    <row r="5" spans="2:7" x14ac:dyDescent="0.25">
      <c r="B5" s="228" t="s">
        <v>284</v>
      </c>
      <c r="C5" s="230" t="s">
        <v>285</v>
      </c>
      <c r="D5" s="232" t="s">
        <v>286</v>
      </c>
      <c r="E5" s="233"/>
      <c r="F5" s="234"/>
      <c r="G5" s="235" t="s">
        <v>287</v>
      </c>
    </row>
    <row r="6" spans="2:7" x14ac:dyDescent="0.25">
      <c r="B6" s="229"/>
      <c r="C6" s="231"/>
      <c r="D6" s="12" t="s">
        <v>256</v>
      </c>
      <c r="E6" s="12" t="s">
        <v>288</v>
      </c>
      <c r="F6" s="12" t="s">
        <v>257</v>
      </c>
      <c r="G6" s="236"/>
    </row>
    <row r="7" spans="2:7" ht="195" x14ac:dyDescent="0.25">
      <c r="B7" s="225" t="s">
        <v>289</v>
      </c>
      <c r="C7" s="13" t="s">
        <v>290</v>
      </c>
      <c r="D7" s="13" t="s">
        <v>291</v>
      </c>
      <c r="E7" s="13" t="s">
        <v>291</v>
      </c>
      <c r="F7" s="13" t="s">
        <v>291</v>
      </c>
      <c r="G7" s="24" t="s">
        <v>292</v>
      </c>
    </row>
    <row r="8" spans="2:7" ht="90" x14ac:dyDescent="0.25">
      <c r="B8" s="225"/>
      <c r="C8" s="13" t="s">
        <v>293</v>
      </c>
      <c r="D8" s="13">
        <v>15</v>
      </c>
      <c r="E8" s="14">
        <v>15</v>
      </c>
      <c r="F8" s="13">
        <v>0</v>
      </c>
      <c r="G8" s="15"/>
    </row>
    <row r="9" spans="2:7" ht="105" x14ac:dyDescent="0.25">
      <c r="B9" s="225"/>
      <c r="C9" s="13" t="s">
        <v>294</v>
      </c>
      <c r="D9" s="13">
        <v>5</v>
      </c>
      <c r="E9" s="14">
        <v>5</v>
      </c>
      <c r="F9" s="13">
        <v>0</v>
      </c>
      <c r="G9" s="15"/>
    </row>
    <row r="10" spans="2:7" ht="246.75" x14ac:dyDescent="0.25">
      <c r="B10" s="225"/>
      <c r="C10" s="13" t="s">
        <v>295</v>
      </c>
      <c r="D10" s="13">
        <v>15</v>
      </c>
      <c r="E10" s="14">
        <v>0</v>
      </c>
      <c r="F10" s="13">
        <v>15</v>
      </c>
      <c r="G10" s="15"/>
    </row>
    <row r="11" spans="2:7" ht="210.75" x14ac:dyDescent="0.25">
      <c r="B11" s="225"/>
      <c r="C11" s="13" t="s">
        <v>296</v>
      </c>
      <c r="D11" s="13">
        <v>10</v>
      </c>
      <c r="E11" s="14">
        <v>10</v>
      </c>
      <c r="F11" s="13">
        <v>0</v>
      </c>
      <c r="G11" s="15"/>
    </row>
    <row r="12" spans="2:7" ht="75" x14ac:dyDescent="0.25">
      <c r="B12" s="225"/>
      <c r="C12" s="13" t="s">
        <v>297</v>
      </c>
      <c r="D12" s="13">
        <v>15</v>
      </c>
      <c r="E12" s="14">
        <v>15</v>
      </c>
      <c r="F12" s="13"/>
      <c r="G12" s="15"/>
    </row>
    <row r="13" spans="2:7" ht="75" x14ac:dyDescent="0.25">
      <c r="B13" s="225"/>
      <c r="C13" s="13" t="s">
        <v>298</v>
      </c>
      <c r="D13" s="13">
        <v>10</v>
      </c>
      <c r="E13" s="14">
        <v>10</v>
      </c>
      <c r="F13" s="13">
        <v>0</v>
      </c>
      <c r="G13" s="15"/>
    </row>
    <row r="14" spans="2:7" ht="75" x14ac:dyDescent="0.25">
      <c r="B14" s="225"/>
      <c r="C14" s="13" t="s">
        <v>299</v>
      </c>
      <c r="D14" s="13">
        <v>30</v>
      </c>
      <c r="E14" s="14">
        <v>30</v>
      </c>
      <c r="F14" s="13">
        <v>0</v>
      </c>
      <c r="G14" s="15"/>
    </row>
    <row r="15" spans="2:7" ht="16.5" thickBot="1" x14ac:dyDescent="0.3">
      <c r="B15" s="226"/>
      <c r="C15" s="16" t="s">
        <v>300</v>
      </c>
      <c r="D15" s="16">
        <v>100</v>
      </c>
      <c r="E15" s="17">
        <f>SUM(E8:E14)</f>
        <v>85</v>
      </c>
      <c r="F15" s="18">
        <f>SUM(F8:F14)</f>
        <v>15</v>
      </c>
      <c r="G15" s="19"/>
    </row>
    <row r="17" spans="2:7" x14ac:dyDescent="0.25">
      <c r="B17" s="237" t="s">
        <v>301</v>
      </c>
      <c r="C17" s="237"/>
      <c r="D17" s="20"/>
      <c r="E17" s="238" t="s">
        <v>302</v>
      </c>
      <c r="F17" s="238"/>
      <c r="G17" s="238"/>
    </row>
    <row r="18" spans="2:7" x14ac:dyDescent="0.25">
      <c r="B18" s="239"/>
      <c r="C18" s="239"/>
      <c r="D18" s="21"/>
      <c r="E18" s="237" t="s">
        <v>303</v>
      </c>
      <c r="F18" s="237"/>
      <c r="G18" s="237"/>
    </row>
    <row r="19" spans="2:7" x14ac:dyDescent="0.25">
      <c r="B19" s="240" t="s">
        <v>304</v>
      </c>
      <c r="C19" s="240"/>
      <c r="D19" s="22"/>
      <c r="E19" s="240">
        <v>0</v>
      </c>
      <c r="F19" s="240"/>
      <c r="G19" s="240"/>
    </row>
    <row r="20" spans="2:7" x14ac:dyDescent="0.25">
      <c r="B20" s="240" t="s">
        <v>305</v>
      </c>
      <c r="C20" s="240"/>
      <c r="D20" s="22"/>
      <c r="E20" s="240">
        <v>1</v>
      </c>
      <c r="F20" s="240"/>
      <c r="G20" s="240"/>
    </row>
    <row r="21" spans="2:7" x14ac:dyDescent="0.25">
      <c r="B21" s="240" t="s">
        <v>306</v>
      </c>
      <c r="C21" s="240"/>
      <c r="D21" s="22"/>
      <c r="E21" s="240">
        <v>2</v>
      </c>
      <c r="F21" s="240"/>
      <c r="G21" s="240"/>
    </row>
    <row r="22" spans="2:7" x14ac:dyDescent="0.25">
      <c r="B22" s="241" t="s">
        <v>307</v>
      </c>
      <c r="C22" s="241"/>
      <c r="D22" s="241"/>
      <c r="E22" s="241"/>
      <c r="F22" s="241"/>
      <c r="G22" s="241"/>
    </row>
  </sheetData>
  <mergeCells count="17">
    <mergeCell ref="B20:C20"/>
    <mergeCell ref="E20:G20"/>
    <mergeCell ref="B21:C21"/>
    <mergeCell ref="E21:G21"/>
    <mergeCell ref="B22:G22"/>
    <mergeCell ref="B17:C17"/>
    <mergeCell ref="E17:G17"/>
    <mergeCell ref="B18:C18"/>
    <mergeCell ref="E18:G18"/>
    <mergeCell ref="B19:C19"/>
    <mergeCell ref="E19:G19"/>
    <mergeCell ref="B7:B15"/>
    <mergeCell ref="B3:G3"/>
    <mergeCell ref="B5:B6"/>
    <mergeCell ref="C5:C6"/>
    <mergeCell ref="D5:F5"/>
    <mergeCell ref="G5:G6"/>
  </mergeCell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K26"/>
  <sheetViews>
    <sheetView zoomScale="75" zoomScaleNormal="75" workbookViewId="0">
      <selection activeCell="A13" sqref="A13:A16"/>
    </sheetView>
  </sheetViews>
  <sheetFormatPr baseColWidth="10" defaultColWidth="11.42578125" defaultRowHeight="15" x14ac:dyDescent="0.25"/>
  <cols>
    <col min="1" max="1" width="22.28515625" customWidth="1"/>
  </cols>
  <sheetData>
    <row r="1" spans="1:11" x14ac:dyDescent="0.25">
      <c r="A1" s="269" t="s">
        <v>308</v>
      </c>
      <c r="B1" s="269"/>
      <c r="C1" s="269"/>
      <c r="D1" s="269"/>
      <c r="E1" s="269"/>
      <c r="F1" s="269"/>
      <c r="G1" s="269"/>
      <c r="H1" s="269"/>
      <c r="I1" s="269"/>
      <c r="J1" s="269"/>
      <c r="K1" s="269"/>
    </row>
    <row r="2" spans="1:11" x14ac:dyDescent="0.25">
      <c r="A2" s="269"/>
      <c r="B2" s="269"/>
      <c r="C2" s="269"/>
      <c r="D2" s="269"/>
      <c r="E2" s="269"/>
      <c r="F2" s="269"/>
      <c r="G2" s="269"/>
      <c r="H2" s="269"/>
      <c r="I2" s="269"/>
      <c r="J2" s="269"/>
      <c r="K2" s="269"/>
    </row>
    <row r="3" spans="1:11" x14ac:dyDescent="0.25">
      <c r="A3" s="242" t="s">
        <v>309</v>
      </c>
      <c r="B3" s="273"/>
      <c r="C3" s="274"/>
      <c r="D3" s="274"/>
      <c r="E3" s="274"/>
      <c r="F3" s="274"/>
      <c r="G3" s="274"/>
      <c r="H3" s="274"/>
      <c r="I3" s="274"/>
      <c r="J3" s="274"/>
      <c r="K3" s="275"/>
    </row>
    <row r="4" spans="1:11" x14ac:dyDescent="0.25">
      <c r="A4" s="244"/>
      <c r="B4" s="276"/>
      <c r="C4" s="277"/>
      <c r="D4" s="277"/>
      <c r="E4" s="277"/>
      <c r="F4" s="277"/>
      <c r="G4" s="277"/>
      <c r="H4" s="277"/>
      <c r="I4" s="277"/>
      <c r="J4" s="277"/>
      <c r="K4" s="278"/>
    </row>
    <row r="5" spans="1:11" ht="15" customHeight="1" x14ac:dyDescent="0.25">
      <c r="A5" s="242" t="s">
        <v>310</v>
      </c>
      <c r="B5" s="245" t="s">
        <v>311</v>
      </c>
      <c r="C5" s="246"/>
      <c r="D5" s="245" t="s">
        <v>311</v>
      </c>
      <c r="E5" s="246"/>
      <c r="F5" s="263" t="s">
        <v>312</v>
      </c>
      <c r="G5" s="264"/>
      <c r="H5" s="263" t="s">
        <v>312</v>
      </c>
      <c r="I5" s="264"/>
      <c r="J5" s="263" t="s">
        <v>312</v>
      </c>
      <c r="K5" s="264"/>
    </row>
    <row r="6" spans="1:11" x14ac:dyDescent="0.25">
      <c r="A6" s="243"/>
      <c r="B6" s="247"/>
      <c r="C6" s="248"/>
      <c r="D6" s="247"/>
      <c r="E6" s="248"/>
      <c r="F6" s="265"/>
      <c r="G6" s="266"/>
      <c r="H6" s="265"/>
      <c r="I6" s="266"/>
      <c r="J6" s="265"/>
      <c r="K6" s="266"/>
    </row>
    <row r="7" spans="1:11" x14ac:dyDescent="0.25">
      <c r="A7" s="243"/>
      <c r="B7" s="247"/>
      <c r="C7" s="248"/>
      <c r="D7" s="247"/>
      <c r="E7" s="248"/>
      <c r="F7" s="265"/>
      <c r="G7" s="266"/>
      <c r="H7" s="265"/>
      <c r="I7" s="266"/>
      <c r="J7" s="265"/>
      <c r="K7" s="266"/>
    </row>
    <row r="8" spans="1:11" ht="30.75" customHeight="1" x14ac:dyDescent="0.25">
      <c r="A8" s="244"/>
      <c r="B8" s="249"/>
      <c r="C8" s="250"/>
      <c r="D8" s="249"/>
      <c r="E8" s="250"/>
      <c r="F8" s="267"/>
      <c r="G8" s="268"/>
      <c r="H8" s="267"/>
      <c r="I8" s="268"/>
      <c r="J8" s="267"/>
      <c r="K8" s="268"/>
    </row>
    <row r="9" spans="1:11" ht="15" customHeight="1" x14ac:dyDescent="0.25">
      <c r="A9" s="242" t="s">
        <v>313</v>
      </c>
      <c r="B9" s="257" t="s">
        <v>314</v>
      </c>
      <c r="C9" s="258"/>
      <c r="D9" s="245" t="s">
        <v>311</v>
      </c>
      <c r="E9" s="246"/>
      <c r="F9" s="245" t="s">
        <v>311</v>
      </c>
      <c r="G9" s="246"/>
      <c r="H9" s="263" t="s">
        <v>312</v>
      </c>
      <c r="I9" s="264"/>
      <c r="J9" s="263" t="s">
        <v>312</v>
      </c>
      <c r="K9" s="264"/>
    </row>
    <row r="10" spans="1:11" x14ac:dyDescent="0.25">
      <c r="A10" s="243"/>
      <c r="B10" s="259"/>
      <c r="C10" s="260"/>
      <c r="D10" s="247"/>
      <c r="E10" s="248"/>
      <c r="F10" s="247"/>
      <c r="G10" s="248"/>
      <c r="H10" s="265"/>
      <c r="I10" s="266"/>
      <c r="J10" s="265"/>
      <c r="K10" s="266"/>
    </row>
    <row r="11" spans="1:11" x14ac:dyDescent="0.25">
      <c r="A11" s="243"/>
      <c r="B11" s="259"/>
      <c r="C11" s="260"/>
      <c r="D11" s="247"/>
      <c r="E11" s="248"/>
      <c r="F11" s="247"/>
      <c r="G11" s="248"/>
      <c r="H11" s="265"/>
      <c r="I11" s="266"/>
      <c r="J11" s="265"/>
      <c r="K11" s="266"/>
    </row>
    <row r="12" spans="1:11" ht="26.25" customHeight="1" x14ac:dyDescent="0.25">
      <c r="A12" s="244"/>
      <c r="B12" s="261"/>
      <c r="C12" s="262"/>
      <c r="D12" s="249"/>
      <c r="E12" s="250"/>
      <c r="F12" s="249"/>
      <c r="G12" s="250"/>
      <c r="H12" s="267"/>
      <c r="I12" s="268"/>
      <c r="J12" s="267"/>
      <c r="K12" s="268"/>
    </row>
    <row r="13" spans="1:11" ht="15" customHeight="1" x14ac:dyDescent="0.25">
      <c r="A13" s="242" t="s">
        <v>315</v>
      </c>
      <c r="B13" s="251" t="s">
        <v>316</v>
      </c>
      <c r="C13" s="252"/>
      <c r="D13" s="257" t="s">
        <v>314</v>
      </c>
      <c r="E13" s="258"/>
      <c r="F13" s="245" t="s">
        <v>311</v>
      </c>
      <c r="G13" s="246"/>
      <c r="H13" s="263" t="s">
        <v>312</v>
      </c>
      <c r="I13" s="264"/>
      <c r="J13" s="263" t="s">
        <v>312</v>
      </c>
      <c r="K13" s="264"/>
    </row>
    <row r="14" spans="1:11" x14ac:dyDescent="0.25">
      <c r="A14" s="243"/>
      <c r="B14" s="253"/>
      <c r="C14" s="254"/>
      <c r="D14" s="259"/>
      <c r="E14" s="260"/>
      <c r="F14" s="247"/>
      <c r="G14" s="248"/>
      <c r="H14" s="265"/>
      <c r="I14" s="266"/>
      <c r="J14" s="265"/>
      <c r="K14" s="266"/>
    </row>
    <row r="15" spans="1:11" x14ac:dyDescent="0.25">
      <c r="A15" s="243"/>
      <c r="B15" s="253"/>
      <c r="C15" s="254"/>
      <c r="D15" s="259"/>
      <c r="E15" s="260"/>
      <c r="F15" s="247"/>
      <c r="G15" s="248"/>
      <c r="H15" s="265"/>
      <c r="I15" s="266"/>
      <c r="J15" s="265"/>
      <c r="K15" s="266"/>
    </row>
    <row r="16" spans="1:11" ht="34.5" customHeight="1" x14ac:dyDescent="0.25">
      <c r="A16" s="244"/>
      <c r="B16" s="255"/>
      <c r="C16" s="256"/>
      <c r="D16" s="261"/>
      <c r="E16" s="262"/>
      <c r="F16" s="249"/>
      <c r="G16" s="250"/>
      <c r="H16" s="267"/>
      <c r="I16" s="268"/>
      <c r="J16" s="267"/>
      <c r="K16" s="268"/>
    </row>
    <row r="17" spans="1:11" ht="15" customHeight="1" x14ac:dyDescent="0.25">
      <c r="A17" s="242" t="s">
        <v>317</v>
      </c>
      <c r="B17" s="251" t="s">
        <v>316</v>
      </c>
      <c r="C17" s="252"/>
      <c r="D17" s="251" t="s">
        <v>316</v>
      </c>
      <c r="E17" s="252"/>
      <c r="F17" s="257" t="s">
        <v>314</v>
      </c>
      <c r="G17" s="258"/>
      <c r="H17" s="245" t="s">
        <v>311</v>
      </c>
      <c r="I17" s="246"/>
      <c r="J17" s="263" t="s">
        <v>312</v>
      </c>
      <c r="K17" s="264"/>
    </row>
    <row r="18" spans="1:11" x14ac:dyDescent="0.25">
      <c r="A18" s="243"/>
      <c r="B18" s="253"/>
      <c r="C18" s="254"/>
      <c r="D18" s="253"/>
      <c r="E18" s="254"/>
      <c r="F18" s="259"/>
      <c r="G18" s="260"/>
      <c r="H18" s="247"/>
      <c r="I18" s="248"/>
      <c r="J18" s="265"/>
      <c r="K18" s="266"/>
    </row>
    <row r="19" spans="1:11" x14ac:dyDescent="0.25">
      <c r="A19" s="243"/>
      <c r="B19" s="253"/>
      <c r="C19" s="254"/>
      <c r="D19" s="253"/>
      <c r="E19" s="254"/>
      <c r="F19" s="259"/>
      <c r="G19" s="260"/>
      <c r="H19" s="247"/>
      <c r="I19" s="248"/>
      <c r="J19" s="265"/>
      <c r="K19" s="266"/>
    </row>
    <row r="20" spans="1:11" ht="30" customHeight="1" x14ac:dyDescent="0.25">
      <c r="A20" s="244"/>
      <c r="B20" s="255"/>
      <c r="C20" s="256"/>
      <c r="D20" s="255"/>
      <c r="E20" s="256"/>
      <c r="F20" s="261"/>
      <c r="G20" s="262"/>
      <c r="H20" s="249"/>
      <c r="I20" s="250"/>
      <c r="J20" s="267"/>
      <c r="K20" s="268"/>
    </row>
    <row r="21" spans="1:11" ht="15" customHeight="1" x14ac:dyDescent="0.25">
      <c r="A21" s="242" t="s">
        <v>318</v>
      </c>
      <c r="B21" s="251" t="s">
        <v>316</v>
      </c>
      <c r="C21" s="252"/>
      <c r="D21" s="251" t="s">
        <v>316</v>
      </c>
      <c r="E21" s="252"/>
      <c r="F21" s="257" t="s">
        <v>314</v>
      </c>
      <c r="G21" s="258"/>
      <c r="H21" s="245" t="s">
        <v>311</v>
      </c>
      <c r="I21" s="246"/>
      <c r="J21" s="245" t="s">
        <v>311</v>
      </c>
      <c r="K21" s="246"/>
    </row>
    <row r="22" spans="1:11" x14ac:dyDescent="0.25">
      <c r="A22" s="243"/>
      <c r="B22" s="253"/>
      <c r="C22" s="254"/>
      <c r="D22" s="253"/>
      <c r="E22" s="254"/>
      <c r="F22" s="259"/>
      <c r="G22" s="260"/>
      <c r="H22" s="247"/>
      <c r="I22" s="248"/>
      <c r="J22" s="247"/>
      <c r="K22" s="248"/>
    </row>
    <row r="23" spans="1:11" x14ac:dyDescent="0.25">
      <c r="A23" s="243"/>
      <c r="B23" s="253"/>
      <c r="C23" s="254"/>
      <c r="D23" s="253"/>
      <c r="E23" s="254"/>
      <c r="F23" s="259"/>
      <c r="G23" s="260"/>
      <c r="H23" s="247"/>
      <c r="I23" s="248"/>
      <c r="J23" s="247"/>
      <c r="K23" s="248"/>
    </row>
    <row r="24" spans="1:11" ht="24.75" customHeight="1" x14ac:dyDescent="0.25">
      <c r="A24" s="244"/>
      <c r="B24" s="255"/>
      <c r="C24" s="256"/>
      <c r="D24" s="255"/>
      <c r="E24" s="256"/>
      <c r="F24" s="261"/>
      <c r="G24" s="262"/>
      <c r="H24" s="249"/>
      <c r="I24" s="250"/>
      <c r="J24" s="249"/>
      <c r="K24" s="250"/>
    </row>
    <row r="25" spans="1:11" ht="15.75" x14ac:dyDescent="0.25">
      <c r="B25" s="270" t="s">
        <v>319</v>
      </c>
      <c r="C25" s="272"/>
      <c r="D25" s="270" t="s">
        <v>320</v>
      </c>
      <c r="E25" s="272"/>
      <c r="F25" s="270" t="s">
        <v>321</v>
      </c>
      <c r="G25" s="272"/>
      <c r="H25" s="270" t="s">
        <v>322</v>
      </c>
      <c r="I25" s="272"/>
      <c r="J25" s="270" t="s">
        <v>323</v>
      </c>
      <c r="K25" s="272"/>
    </row>
    <row r="26" spans="1:11" ht="15.75" x14ac:dyDescent="0.25">
      <c r="B26" s="270" t="s">
        <v>324</v>
      </c>
      <c r="C26" s="271"/>
      <c r="D26" s="271"/>
      <c r="E26" s="271"/>
      <c r="F26" s="271"/>
      <c r="G26" s="271"/>
      <c r="H26" s="271"/>
      <c r="I26" s="271"/>
      <c r="J26" s="271"/>
      <c r="K26" s="272"/>
    </row>
  </sheetData>
  <mergeCells count="39">
    <mergeCell ref="F5:G8"/>
    <mergeCell ref="H5:I8"/>
    <mergeCell ref="A1:K2"/>
    <mergeCell ref="A3:A4"/>
    <mergeCell ref="B26:K26"/>
    <mergeCell ref="B25:C25"/>
    <mergeCell ref="D25:E25"/>
    <mergeCell ref="F25:G25"/>
    <mergeCell ref="H25:I25"/>
    <mergeCell ref="J25:K25"/>
    <mergeCell ref="B3:K4"/>
    <mergeCell ref="J5:K8"/>
    <mergeCell ref="H13:I16"/>
    <mergeCell ref="J13:K16"/>
    <mergeCell ref="A9:A12"/>
    <mergeCell ref="B9:C12"/>
    <mergeCell ref="F9:G12"/>
    <mergeCell ref="H9:I12"/>
    <mergeCell ref="J9:K12"/>
    <mergeCell ref="A13:A16"/>
    <mergeCell ref="B13:C16"/>
    <mergeCell ref="D13:E16"/>
    <mergeCell ref="F13:G16"/>
    <mergeCell ref="A5:A8"/>
    <mergeCell ref="B5:C8"/>
    <mergeCell ref="D5:E8"/>
    <mergeCell ref="J21:K24"/>
    <mergeCell ref="A17:A20"/>
    <mergeCell ref="B17:C20"/>
    <mergeCell ref="D17:E20"/>
    <mergeCell ref="F17:G20"/>
    <mergeCell ref="H17:I20"/>
    <mergeCell ref="J17:K20"/>
    <mergeCell ref="A21:A24"/>
    <mergeCell ref="B21:C24"/>
    <mergeCell ref="D21:E24"/>
    <mergeCell ref="F21:G24"/>
    <mergeCell ref="H21:I24"/>
    <mergeCell ref="D9:E12"/>
  </mergeCells>
  <pageMargins left="0.7" right="0.7" top="0.75" bottom="0.75" header="0.3" footer="0.3"/>
  <pageSetup paperSize="0" orientation="portrait" horizontalDpi="0" verticalDpi="0" copie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1:J25"/>
  <sheetViews>
    <sheetView zoomScale="78" zoomScaleNormal="78" workbookViewId="0">
      <selection activeCell="B6" sqref="B6:J9"/>
    </sheetView>
  </sheetViews>
  <sheetFormatPr baseColWidth="10" defaultColWidth="11.42578125" defaultRowHeight="15" x14ac:dyDescent="0.25"/>
  <sheetData>
    <row r="1" spans="2:10" x14ac:dyDescent="0.25">
      <c r="B1" s="288" t="s">
        <v>325</v>
      </c>
      <c r="C1" s="289"/>
      <c r="D1" s="289"/>
      <c r="E1" s="289"/>
      <c r="F1" s="289"/>
      <c r="G1" s="289"/>
      <c r="H1" s="289"/>
      <c r="I1" s="289"/>
      <c r="J1" s="290"/>
    </row>
    <row r="2" spans="2:10" x14ac:dyDescent="0.25">
      <c r="B2" s="291" t="s">
        <v>326</v>
      </c>
      <c r="C2" s="292"/>
      <c r="D2" s="292"/>
      <c r="E2" s="292"/>
      <c r="F2" s="292"/>
      <c r="G2" s="292"/>
      <c r="H2" s="292"/>
      <c r="I2" s="292"/>
      <c r="J2" s="293"/>
    </row>
    <row r="3" spans="2:10" x14ac:dyDescent="0.25">
      <c r="B3" s="294"/>
      <c r="C3" s="295"/>
      <c r="D3" s="295"/>
      <c r="E3" s="295"/>
      <c r="F3" s="295"/>
      <c r="G3" s="295"/>
      <c r="H3" s="295"/>
      <c r="I3" s="295"/>
      <c r="J3" s="296"/>
    </row>
    <row r="4" spans="2:10" x14ac:dyDescent="0.25">
      <c r="B4" s="294"/>
      <c r="C4" s="295"/>
      <c r="D4" s="295"/>
      <c r="E4" s="295"/>
      <c r="F4" s="295"/>
      <c r="G4" s="295"/>
      <c r="H4" s="295"/>
      <c r="I4" s="295"/>
      <c r="J4" s="296"/>
    </row>
    <row r="5" spans="2:10" x14ac:dyDescent="0.25">
      <c r="B5" s="297"/>
      <c r="C5" s="298"/>
      <c r="D5" s="298"/>
      <c r="E5" s="298"/>
      <c r="F5" s="298"/>
      <c r="G5" s="298"/>
      <c r="H5" s="298"/>
      <c r="I5" s="298"/>
      <c r="J5" s="299"/>
    </row>
    <row r="6" spans="2:10" x14ac:dyDescent="0.25">
      <c r="B6" s="300" t="s">
        <v>327</v>
      </c>
      <c r="C6" s="301"/>
      <c r="D6" s="301"/>
      <c r="E6" s="301"/>
      <c r="F6" s="301"/>
      <c r="G6" s="301"/>
      <c r="H6" s="301"/>
      <c r="I6" s="301"/>
      <c r="J6" s="302"/>
    </row>
    <row r="7" spans="2:10" x14ac:dyDescent="0.25">
      <c r="B7" s="303"/>
      <c r="C7" s="304"/>
      <c r="D7" s="304"/>
      <c r="E7" s="304"/>
      <c r="F7" s="304"/>
      <c r="G7" s="304"/>
      <c r="H7" s="304"/>
      <c r="I7" s="304"/>
      <c r="J7" s="305"/>
    </row>
    <row r="8" spans="2:10" x14ac:dyDescent="0.25">
      <c r="B8" s="303"/>
      <c r="C8" s="304"/>
      <c r="D8" s="304"/>
      <c r="E8" s="304"/>
      <c r="F8" s="304"/>
      <c r="G8" s="304"/>
      <c r="H8" s="304"/>
      <c r="I8" s="304"/>
      <c r="J8" s="305"/>
    </row>
    <row r="9" spans="2:10" x14ac:dyDescent="0.25">
      <c r="B9" s="306"/>
      <c r="C9" s="307"/>
      <c r="D9" s="307"/>
      <c r="E9" s="307"/>
      <c r="F9" s="307"/>
      <c r="G9" s="307"/>
      <c r="H9" s="307"/>
      <c r="I9" s="307"/>
      <c r="J9" s="308"/>
    </row>
    <row r="10" spans="2:10" x14ac:dyDescent="0.25">
      <c r="B10" s="309" t="s">
        <v>328</v>
      </c>
      <c r="C10" s="310"/>
      <c r="D10" s="310"/>
      <c r="E10" s="310"/>
      <c r="F10" s="310"/>
      <c r="G10" s="310"/>
      <c r="H10" s="310"/>
      <c r="I10" s="310"/>
      <c r="J10" s="311"/>
    </row>
    <row r="11" spans="2:10" x14ac:dyDescent="0.25">
      <c r="B11" s="312"/>
      <c r="C11" s="313"/>
      <c r="D11" s="313"/>
      <c r="E11" s="313"/>
      <c r="F11" s="313"/>
      <c r="G11" s="313"/>
      <c r="H11" s="313"/>
      <c r="I11" s="313"/>
      <c r="J11" s="314"/>
    </row>
    <row r="12" spans="2:10" x14ac:dyDescent="0.25">
      <c r="B12" s="312"/>
      <c r="C12" s="313"/>
      <c r="D12" s="313"/>
      <c r="E12" s="313"/>
      <c r="F12" s="313"/>
      <c r="G12" s="313"/>
      <c r="H12" s="313"/>
      <c r="I12" s="313"/>
      <c r="J12" s="314"/>
    </row>
    <row r="13" spans="2:10" x14ac:dyDescent="0.25">
      <c r="B13" s="315"/>
      <c r="C13" s="316"/>
      <c r="D13" s="316"/>
      <c r="E13" s="316"/>
      <c r="F13" s="316"/>
      <c r="G13" s="316"/>
      <c r="H13" s="316"/>
      <c r="I13" s="316"/>
      <c r="J13" s="317"/>
    </row>
    <row r="14" spans="2:10" x14ac:dyDescent="0.25">
      <c r="B14" s="318" t="s">
        <v>329</v>
      </c>
      <c r="C14" s="319"/>
      <c r="D14" s="319"/>
      <c r="E14" s="319"/>
      <c r="F14" s="319"/>
      <c r="G14" s="319"/>
      <c r="H14" s="319"/>
      <c r="I14" s="319"/>
      <c r="J14" s="320"/>
    </row>
    <row r="15" spans="2:10" x14ac:dyDescent="0.25">
      <c r="B15" s="321"/>
      <c r="C15" s="322"/>
      <c r="D15" s="322"/>
      <c r="E15" s="322"/>
      <c r="F15" s="322"/>
      <c r="G15" s="322"/>
      <c r="H15" s="322"/>
      <c r="I15" s="322"/>
      <c r="J15" s="323"/>
    </row>
    <row r="16" spans="2:10" x14ac:dyDescent="0.25">
      <c r="B16" s="321"/>
      <c r="C16" s="322"/>
      <c r="D16" s="322"/>
      <c r="E16" s="322"/>
      <c r="F16" s="322"/>
      <c r="G16" s="322"/>
      <c r="H16" s="322"/>
      <c r="I16" s="322"/>
      <c r="J16" s="323"/>
    </row>
    <row r="17" spans="2:10" x14ac:dyDescent="0.25">
      <c r="B17" s="324"/>
      <c r="C17" s="325"/>
      <c r="D17" s="325"/>
      <c r="E17" s="325"/>
      <c r="F17" s="325"/>
      <c r="G17" s="325"/>
      <c r="H17" s="325"/>
      <c r="I17" s="325"/>
      <c r="J17" s="326"/>
    </row>
    <row r="18" spans="2:10" x14ac:dyDescent="0.25">
      <c r="B18" s="327" t="s">
        <v>330</v>
      </c>
      <c r="C18" s="328"/>
      <c r="D18" s="328"/>
      <c r="E18" s="328"/>
      <c r="F18" s="328"/>
      <c r="G18" s="328"/>
      <c r="H18" s="328"/>
      <c r="I18" s="328"/>
      <c r="J18" s="329"/>
    </row>
    <row r="19" spans="2:10" x14ac:dyDescent="0.25">
      <c r="B19" s="330"/>
      <c r="C19" s="331"/>
      <c r="D19" s="331"/>
      <c r="E19" s="331"/>
      <c r="F19" s="331"/>
      <c r="G19" s="331"/>
      <c r="H19" s="331"/>
      <c r="I19" s="331"/>
      <c r="J19" s="332"/>
    </row>
    <row r="20" spans="2:10" x14ac:dyDescent="0.25">
      <c r="B20" s="330"/>
      <c r="C20" s="331"/>
      <c r="D20" s="331"/>
      <c r="E20" s="331"/>
      <c r="F20" s="331"/>
      <c r="G20" s="331"/>
      <c r="H20" s="331"/>
      <c r="I20" s="331"/>
      <c r="J20" s="332"/>
    </row>
    <row r="21" spans="2:10" x14ac:dyDescent="0.25">
      <c r="B21" s="333"/>
      <c r="C21" s="334"/>
      <c r="D21" s="334"/>
      <c r="E21" s="334"/>
      <c r="F21" s="334"/>
      <c r="G21" s="334"/>
      <c r="H21" s="334"/>
      <c r="I21" s="334"/>
      <c r="J21" s="335"/>
    </row>
    <row r="22" spans="2:10" x14ac:dyDescent="0.25">
      <c r="B22" s="279" t="s">
        <v>331</v>
      </c>
      <c r="C22" s="280"/>
      <c r="D22" s="280"/>
      <c r="E22" s="280"/>
      <c r="F22" s="280"/>
      <c r="G22" s="280"/>
      <c r="H22" s="280"/>
      <c r="I22" s="280"/>
      <c r="J22" s="281"/>
    </row>
    <row r="23" spans="2:10" x14ac:dyDescent="0.25">
      <c r="B23" s="282"/>
      <c r="C23" s="283"/>
      <c r="D23" s="283"/>
      <c r="E23" s="283"/>
      <c r="F23" s="283"/>
      <c r="G23" s="283"/>
      <c r="H23" s="283"/>
      <c r="I23" s="283"/>
      <c r="J23" s="284"/>
    </row>
    <row r="24" spans="2:10" x14ac:dyDescent="0.25">
      <c r="B24" s="282"/>
      <c r="C24" s="283"/>
      <c r="D24" s="283"/>
      <c r="E24" s="283"/>
      <c r="F24" s="283"/>
      <c r="G24" s="283"/>
      <c r="H24" s="283"/>
      <c r="I24" s="283"/>
      <c r="J24" s="284"/>
    </row>
    <row r="25" spans="2:10" x14ac:dyDescent="0.25">
      <c r="B25" s="285"/>
      <c r="C25" s="286"/>
      <c r="D25" s="286"/>
      <c r="E25" s="286"/>
      <c r="F25" s="286"/>
      <c r="G25" s="286"/>
      <c r="H25" s="286"/>
      <c r="I25" s="286"/>
      <c r="J25" s="287"/>
    </row>
  </sheetData>
  <mergeCells count="7">
    <mergeCell ref="B22:J25"/>
    <mergeCell ref="B1:J1"/>
    <mergeCell ref="B2:J5"/>
    <mergeCell ref="B6:J9"/>
    <mergeCell ref="B10:J13"/>
    <mergeCell ref="B14:J17"/>
    <mergeCell ref="B18:J2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B9AF4C79C73B8418CF6075CB973F237" ma:contentTypeVersion="12" ma:contentTypeDescription="Crear nuevo documento." ma:contentTypeScope="" ma:versionID="f7913ed7864ce109f6f6228d266eb4cc">
  <xsd:schema xmlns:xsd="http://www.w3.org/2001/XMLSchema" xmlns:xs="http://www.w3.org/2001/XMLSchema" xmlns:p="http://schemas.microsoft.com/office/2006/metadata/properties" xmlns:ns2="34bf758e-38dd-46c8-a3db-34cc2f861090" xmlns:ns3="96a379bf-f6bf-43cd-b3a7-f22715dfbcf4" targetNamespace="http://schemas.microsoft.com/office/2006/metadata/properties" ma:root="true" ma:fieldsID="dae821336b40cd178881f6d3e9628e72" ns2:_="" ns3:_="">
    <xsd:import namespace="34bf758e-38dd-46c8-a3db-34cc2f861090"/>
    <xsd:import namespace="96a379bf-f6bf-43cd-b3a7-f22715dfbcf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bf758e-38dd-46c8-a3db-34cc2f8610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6a1990f5-df22-43ad-861a-3b1f9222294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a379bf-f6bf-43cd-b3a7-f22715dfbcf4"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df583949-3cce-4dd1-a890-93b6b533332d}" ma:internalName="TaxCatchAll" ma:showField="CatchAllData" ma:web="96a379bf-f6bf-43cd-b3a7-f22715dfbc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4bf758e-38dd-46c8-a3db-34cc2f861090">
      <Terms xmlns="http://schemas.microsoft.com/office/infopath/2007/PartnerControls"/>
    </lcf76f155ced4ddcb4097134ff3c332f>
    <TaxCatchAll xmlns="96a379bf-f6bf-43cd-b3a7-f22715dfbcf4" xsi:nil="true"/>
  </documentManagement>
</p:properties>
</file>

<file path=customXml/itemProps1.xml><?xml version="1.0" encoding="utf-8"?>
<ds:datastoreItem xmlns:ds="http://schemas.openxmlformats.org/officeDocument/2006/customXml" ds:itemID="{30A6A070-090A-4222-B821-0C4F02B32E39}">
  <ds:schemaRefs>
    <ds:schemaRef ds:uri="http://schemas.microsoft.com/sharepoint/v3/contenttype/forms"/>
  </ds:schemaRefs>
</ds:datastoreItem>
</file>

<file path=customXml/itemProps2.xml><?xml version="1.0" encoding="utf-8"?>
<ds:datastoreItem xmlns:ds="http://schemas.openxmlformats.org/officeDocument/2006/customXml" ds:itemID="{16F9B074-DF16-4358-812F-46C81FEFA9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bf758e-38dd-46c8-a3db-34cc2f861090"/>
    <ds:schemaRef ds:uri="96a379bf-f6bf-43cd-b3a7-f22715dfbc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0308D57-1E6D-483E-838B-4D7E22289455}">
  <ds:schemaRefs>
    <ds:schemaRef ds:uri="http://schemas.microsoft.com/office/2006/metadata/properties"/>
    <ds:schemaRef ds:uri="http://schemas.microsoft.com/office/infopath/2007/PartnerControls"/>
    <ds:schemaRef ds:uri="34bf758e-38dd-46c8-a3db-34cc2f861090"/>
    <ds:schemaRef ds:uri="96a379bf-f6bf-43cd-b3a7-f22715dfbcf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FORMATO MR PARAMETRIZADA</vt:lpstr>
      <vt:lpstr>Mapa de Riesgos Fiscales</vt:lpstr>
      <vt:lpstr>Hoja1</vt:lpstr>
      <vt:lpstr>Análisis del riesgo inherente</vt:lpstr>
      <vt:lpstr> Valoracion riesgo residual</vt:lpstr>
      <vt:lpstr>Riesgo residual</vt:lpstr>
      <vt:lpstr>Criterios ERCA</vt:lpstr>
      <vt:lpstr>bienes</vt:lpstr>
      <vt:lpstr>nivel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Alexander Hernandez Zorro</dc:creator>
  <cp:keywords/>
  <dc:description/>
  <cp:lastModifiedBy>Luis Miguel Martinez</cp:lastModifiedBy>
  <cp:revision/>
  <dcterms:created xsi:type="dcterms:W3CDTF">2017-05-09T14:17:41Z</dcterms:created>
  <dcterms:modified xsi:type="dcterms:W3CDTF">2025-01-16T12:51:27Z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0x010100EB9AF4C79C73B8418CF6075CB973F237</vt:lpwstr>
  </property>
  <property fmtid="{D5CDD505-2E9C-101B-9397-08002B2CF9AE}" pid="3" name="MediaServiceImageTags">
    <vt:lpwstr/>
  </property>
</Properties>
</file>