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1\Desktop\ESTADOS FINANCIEROS\"/>
    </mc:Choice>
  </mc:AlternateContent>
  <xr:revisionPtr revIDLastSave="0" documentId="13_ncr:1_{5F86BA07-1790-4707-8FB4-79A1A922044F}" xr6:coauthVersionLast="47" xr6:coauthVersionMax="47" xr10:uidLastSave="{00000000-0000-0000-0000-000000000000}"/>
  <bookViews>
    <workbookView xWindow="-120" yWindow="-120" windowWidth="29040" windowHeight="15840" activeTab="7" xr2:uid="{61213A42-03A7-4174-9E48-E12434323DE3}"/>
  </bookViews>
  <sheets>
    <sheet name="ESF" sheetId="3" r:id="rId1"/>
    <sheet name="BG SEP 2024" sheetId="4" state="hidden" r:id="rId2"/>
    <sheet name="BG SEPT 2023" sheetId="9" state="hidden" r:id="rId3"/>
    <sheet name="NOTAS" sheetId="17" state="hidden" r:id="rId4"/>
    <sheet name="ER SEPTIEMBRE" sheetId="11" r:id="rId5"/>
    <sheet name="ER SEPT 2024" sheetId="18" state="hidden" r:id="rId6"/>
    <sheet name="ER SEPT  2023" sheetId="16" state="hidden" r:id="rId7"/>
    <sheet name="E.C PATRIMONIO" sheetId="15" r:id="rId8"/>
    <sheet name="F. EFECTIVO" sheetId="14" state="hidden" r:id="rId9"/>
  </sheets>
  <externalReferences>
    <externalReference r:id="rId10"/>
  </externalReferences>
  <definedNames>
    <definedName name="_xlnm._FilterDatabase" localSheetId="1" hidden="1">'BG SEP 2024'!$A$1:$D$1030</definedName>
    <definedName name="_xlnm._FilterDatabase" localSheetId="2" hidden="1">'BG SEPT 2023'!$A$1:$I$980</definedName>
    <definedName name="_xlnm._FilterDatabase" localSheetId="6" hidden="1">'ER SEPT  2023'!$A$1:$D$109</definedName>
    <definedName name="_xlnm._FilterDatabase" localSheetId="5" hidden="1">'ER SEPT 2024'!$A$1:$D$94</definedName>
    <definedName name="_xlnm._FilterDatabase" localSheetId="0" hidden="1">ESF!$A$9:$H$64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4" i="3" l="1"/>
  <c r="F42" i="11"/>
  <c r="E40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4" i="11"/>
  <c r="E23" i="11"/>
  <c r="E22" i="11"/>
  <c r="E21" i="11"/>
  <c r="E20" i="11"/>
  <c r="E19" i="11"/>
  <c r="E18" i="11"/>
  <c r="E16" i="11"/>
  <c r="E15" i="11"/>
  <c r="E14" i="11"/>
  <c r="E13" i="11"/>
  <c r="E12" i="11"/>
  <c r="E11" i="11"/>
  <c r="E63" i="3"/>
  <c r="E61" i="3"/>
  <c r="E58" i="3"/>
  <c r="E57" i="3"/>
  <c r="E55" i="3"/>
  <c r="E54" i="3"/>
  <c r="E52" i="3"/>
  <c r="E50" i="3"/>
  <c r="E49" i="3"/>
  <c r="E48" i="3"/>
  <c r="E47" i="3"/>
  <c r="E46" i="3"/>
  <c r="E45" i="3"/>
  <c r="E44" i="3"/>
  <c r="E38" i="3"/>
  <c r="E37" i="3"/>
  <c r="E24" i="3"/>
  <c r="E23" i="3"/>
  <c r="E22" i="3"/>
  <c r="E36" i="3"/>
  <c r="E35" i="3"/>
  <c r="E34" i="3"/>
  <c r="E33" i="3"/>
  <c r="E31" i="3"/>
  <c r="E30" i="3"/>
  <c r="E29" i="3"/>
  <c r="E28" i="3"/>
  <c r="E27" i="3"/>
  <c r="E25" i="3"/>
  <c r="E20" i="3"/>
  <c r="E18" i="3"/>
  <c r="E17" i="3"/>
  <c r="E15" i="3"/>
  <c r="E13" i="3"/>
  <c r="E12" i="3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977" i="4"/>
  <c r="A978" i="4"/>
  <c r="A979" i="4"/>
  <c r="A980" i="4"/>
  <c r="A981" i="4"/>
  <c r="A982" i="4"/>
  <c r="A983" i="4"/>
  <c r="A984" i="4"/>
  <c r="A985" i="4"/>
  <c r="A986" i="4"/>
  <c r="A987" i="4"/>
  <c r="A988" i="4"/>
  <c r="A989" i="4"/>
  <c r="A990" i="4"/>
  <c r="A991" i="4"/>
  <c r="A992" i="4"/>
  <c r="A993" i="4"/>
  <c r="A994" i="4"/>
  <c r="A995" i="4"/>
  <c r="A996" i="4"/>
  <c r="A997" i="4"/>
  <c r="A998" i="4"/>
  <c r="A999" i="4"/>
  <c r="A1000" i="4"/>
  <c r="A1001" i="4"/>
  <c r="A1002" i="4"/>
  <c r="A1003" i="4"/>
  <c r="A1004" i="4"/>
  <c r="A1005" i="4"/>
  <c r="A1006" i="4"/>
  <c r="A1007" i="4"/>
  <c r="A1008" i="4"/>
  <c r="A1009" i="4"/>
  <c r="A1010" i="4"/>
  <c r="A1011" i="4"/>
  <c r="A1012" i="4"/>
  <c r="A1013" i="4"/>
  <c r="A1014" i="4"/>
  <c r="A1015" i="4"/>
  <c r="A1016" i="4"/>
  <c r="A1017" i="4"/>
  <c r="A1018" i="4"/>
  <c r="A1019" i="4"/>
  <c r="A1020" i="4"/>
  <c r="A1021" i="4"/>
  <c r="A1022" i="4"/>
  <c r="A1023" i="4"/>
  <c r="A1024" i="4"/>
  <c r="A1025" i="4"/>
  <c r="A1026" i="4"/>
  <c r="A2" i="4"/>
  <c r="D11" i="15"/>
  <c r="F37" i="11"/>
  <c r="F41" i="11"/>
  <c r="F40" i="11"/>
  <c r="F38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6" i="11"/>
  <c r="F15" i="11"/>
  <c r="F14" i="11"/>
  <c r="F13" i="11"/>
  <c r="F12" i="11"/>
  <c r="F11" i="11"/>
  <c r="F48" i="3"/>
  <c r="F24" i="3"/>
  <c r="F63" i="3"/>
  <c r="E11" i="15" s="1"/>
  <c r="F62" i="3"/>
  <c r="E10" i="15" s="1"/>
  <c r="F61" i="3"/>
  <c r="F58" i="3"/>
  <c r="F57" i="3"/>
  <c r="F55" i="3"/>
  <c r="F54" i="3"/>
  <c r="F52" i="3"/>
  <c r="F50" i="3"/>
  <c r="F49" i="3"/>
  <c r="F47" i="3"/>
  <c r="F46" i="3"/>
  <c r="F45" i="3"/>
  <c r="F44" i="3"/>
  <c r="F42" i="3"/>
  <c r="F41" i="3"/>
  <c r="F38" i="3"/>
  <c r="F37" i="3"/>
  <c r="F36" i="3"/>
  <c r="F35" i="3"/>
  <c r="F34" i="3"/>
  <c r="F33" i="3"/>
  <c r="F31" i="3"/>
  <c r="F30" i="3"/>
  <c r="F29" i="3"/>
  <c r="F28" i="3"/>
  <c r="F27" i="3"/>
  <c r="F26" i="3"/>
  <c r="F25" i="3"/>
  <c r="F23" i="3"/>
  <c r="F22" i="3"/>
  <c r="F20" i="3"/>
  <c r="F18" i="3"/>
  <c r="F17" i="3"/>
  <c r="F15" i="3"/>
  <c r="F13" i="3"/>
  <c r="F12" i="3"/>
  <c r="A3" i="9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205" i="9"/>
  <c r="A206" i="9"/>
  <c r="A207" i="9"/>
  <c r="A208" i="9"/>
  <c r="A209" i="9"/>
  <c r="A210" i="9"/>
  <c r="A211" i="9"/>
  <c r="A212" i="9"/>
  <c r="A213" i="9"/>
  <c r="A214" i="9"/>
  <c r="A215" i="9"/>
  <c r="A216" i="9"/>
  <c r="A217" i="9"/>
  <c r="A218" i="9"/>
  <c r="A219" i="9"/>
  <c r="A220" i="9"/>
  <c r="A221" i="9"/>
  <c r="A222" i="9"/>
  <c r="A223" i="9"/>
  <c r="A224" i="9"/>
  <c r="A225" i="9"/>
  <c r="A226" i="9"/>
  <c r="A227" i="9"/>
  <c r="A228" i="9"/>
  <c r="A229" i="9"/>
  <c r="A230" i="9"/>
  <c r="A231" i="9"/>
  <c r="A232" i="9"/>
  <c r="A233" i="9"/>
  <c r="A234" i="9"/>
  <c r="A235" i="9"/>
  <c r="A236" i="9"/>
  <c r="A237" i="9"/>
  <c r="A238" i="9"/>
  <c r="A239" i="9"/>
  <c r="A240" i="9"/>
  <c r="A241" i="9"/>
  <c r="A242" i="9"/>
  <c r="A243" i="9"/>
  <c r="A244" i="9"/>
  <c r="A245" i="9"/>
  <c r="A246" i="9"/>
  <c r="A247" i="9"/>
  <c r="A248" i="9"/>
  <c r="A249" i="9"/>
  <c r="A250" i="9"/>
  <c r="A251" i="9"/>
  <c r="A252" i="9"/>
  <c r="A253" i="9"/>
  <c r="A254" i="9"/>
  <c r="A255" i="9"/>
  <c r="A256" i="9"/>
  <c r="A257" i="9"/>
  <c r="A258" i="9"/>
  <c r="A259" i="9"/>
  <c r="A260" i="9"/>
  <c r="A261" i="9"/>
  <c r="A262" i="9"/>
  <c r="A263" i="9"/>
  <c r="A264" i="9"/>
  <c r="A265" i="9"/>
  <c r="A266" i="9"/>
  <c r="A267" i="9"/>
  <c r="A268" i="9"/>
  <c r="A269" i="9"/>
  <c r="A270" i="9"/>
  <c r="A271" i="9"/>
  <c r="A272" i="9"/>
  <c r="A273" i="9"/>
  <c r="A274" i="9"/>
  <c r="A275" i="9"/>
  <c r="A276" i="9"/>
  <c r="A277" i="9"/>
  <c r="A278" i="9"/>
  <c r="A279" i="9"/>
  <c r="A280" i="9"/>
  <c r="A281" i="9"/>
  <c r="A282" i="9"/>
  <c r="A283" i="9"/>
  <c r="A284" i="9"/>
  <c r="A285" i="9"/>
  <c r="A286" i="9"/>
  <c r="A287" i="9"/>
  <c r="A288" i="9"/>
  <c r="A289" i="9"/>
  <c r="A290" i="9"/>
  <c r="A291" i="9"/>
  <c r="A292" i="9"/>
  <c r="A293" i="9"/>
  <c r="A294" i="9"/>
  <c r="A295" i="9"/>
  <c r="A296" i="9"/>
  <c r="A297" i="9"/>
  <c r="A298" i="9"/>
  <c r="A299" i="9"/>
  <c r="A300" i="9"/>
  <c r="A301" i="9"/>
  <c r="A302" i="9"/>
  <c r="A303" i="9"/>
  <c r="A304" i="9"/>
  <c r="A305" i="9"/>
  <c r="A306" i="9"/>
  <c r="A307" i="9"/>
  <c r="A308" i="9"/>
  <c r="A309" i="9"/>
  <c r="A310" i="9"/>
  <c r="A311" i="9"/>
  <c r="A312" i="9"/>
  <c r="A313" i="9"/>
  <c r="A314" i="9"/>
  <c r="A315" i="9"/>
  <c r="A316" i="9"/>
  <c r="A317" i="9"/>
  <c r="A318" i="9"/>
  <c r="A319" i="9"/>
  <c r="A320" i="9"/>
  <c r="A321" i="9"/>
  <c r="A322" i="9"/>
  <c r="A323" i="9"/>
  <c r="A324" i="9"/>
  <c r="A325" i="9"/>
  <c r="A326" i="9"/>
  <c r="A327" i="9"/>
  <c r="A328" i="9"/>
  <c r="A329" i="9"/>
  <c r="A330" i="9"/>
  <c r="A331" i="9"/>
  <c r="A332" i="9"/>
  <c r="A333" i="9"/>
  <c r="A334" i="9"/>
  <c r="A335" i="9"/>
  <c r="A336" i="9"/>
  <c r="A337" i="9"/>
  <c r="A338" i="9"/>
  <c r="A339" i="9"/>
  <c r="A340" i="9"/>
  <c r="A341" i="9"/>
  <c r="A342" i="9"/>
  <c r="A343" i="9"/>
  <c r="A344" i="9"/>
  <c r="A345" i="9"/>
  <c r="A346" i="9"/>
  <c r="A347" i="9"/>
  <c r="A348" i="9"/>
  <c r="A349" i="9"/>
  <c r="A350" i="9"/>
  <c r="A351" i="9"/>
  <c r="A352" i="9"/>
  <c r="A353" i="9"/>
  <c r="A354" i="9"/>
  <c r="A355" i="9"/>
  <c r="A356" i="9"/>
  <c r="A357" i="9"/>
  <c r="A358" i="9"/>
  <c r="A359" i="9"/>
  <c r="A360" i="9"/>
  <c r="A361" i="9"/>
  <c r="A362" i="9"/>
  <c r="A363" i="9"/>
  <c r="A364" i="9"/>
  <c r="A365" i="9"/>
  <c r="A366" i="9"/>
  <c r="A367" i="9"/>
  <c r="A368" i="9"/>
  <c r="A369" i="9"/>
  <c r="A370" i="9"/>
  <c r="A371" i="9"/>
  <c r="A372" i="9"/>
  <c r="A373" i="9"/>
  <c r="A374" i="9"/>
  <c r="A375" i="9"/>
  <c r="A376" i="9"/>
  <c r="A377" i="9"/>
  <c r="A378" i="9"/>
  <c r="A379" i="9"/>
  <c r="A380" i="9"/>
  <c r="A381" i="9"/>
  <c r="A382" i="9"/>
  <c r="A383" i="9"/>
  <c r="A384" i="9"/>
  <c r="A385" i="9"/>
  <c r="A386" i="9"/>
  <c r="A387" i="9"/>
  <c r="A388" i="9"/>
  <c r="A389" i="9"/>
  <c r="A390" i="9"/>
  <c r="A391" i="9"/>
  <c r="A392" i="9"/>
  <c r="A393" i="9"/>
  <c r="A394" i="9"/>
  <c r="A395" i="9"/>
  <c r="A396" i="9"/>
  <c r="A397" i="9"/>
  <c r="A398" i="9"/>
  <c r="A399" i="9"/>
  <c r="A400" i="9"/>
  <c r="A401" i="9"/>
  <c r="A402" i="9"/>
  <c r="A403" i="9"/>
  <c r="A404" i="9"/>
  <c r="A405" i="9"/>
  <c r="A406" i="9"/>
  <c r="A407" i="9"/>
  <c r="A408" i="9"/>
  <c r="A409" i="9"/>
  <c r="A410" i="9"/>
  <c r="A411" i="9"/>
  <c r="A412" i="9"/>
  <c r="A413" i="9"/>
  <c r="A414" i="9"/>
  <c r="A415" i="9"/>
  <c r="A416" i="9"/>
  <c r="A417" i="9"/>
  <c r="A418" i="9"/>
  <c r="A419" i="9"/>
  <c r="A420" i="9"/>
  <c r="A421" i="9"/>
  <c r="A422" i="9"/>
  <c r="A423" i="9"/>
  <c r="A424" i="9"/>
  <c r="A425" i="9"/>
  <c r="A426" i="9"/>
  <c r="A427" i="9"/>
  <c r="A428" i="9"/>
  <c r="A429" i="9"/>
  <c r="A430" i="9"/>
  <c r="A431" i="9"/>
  <c r="A432" i="9"/>
  <c r="A433" i="9"/>
  <c r="A434" i="9"/>
  <c r="A435" i="9"/>
  <c r="A436" i="9"/>
  <c r="A437" i="9"/>
  <c r="A438" i="9"/>
  <c r="A439" i="9"/>
  <c r="A440" i="9"/>
  <c r="A441" i="9"/>
  <c r="A442" i="9"/>
  <c r="A443" i="9"/>
  <c r="A444" i="9"/>
  <c r="A445" i="9"/>
  <c r="A446" i="9"/>
  <c r="A447" i="9"/>
  <c r="A448" i="9"/>
  <c r="A449" i="9"/>
  <c r="A450" i="9"/>
  <c r="A451" i="9"/>
  <c r="A452" i="9"/>
  <c r="A453" i="9"/>
  <c r="A454" i="9"/>
  <c r="A455" i="9"/>
  <c r="A456" i="9"/>
  <c r="A457" i="9"/>
  <c r="A458" i="9"/>
  <c r="A459" i="9"/>
  <c r="A460" i="9"/>
  <c r="A461" i="9"/>
  <c r="A462" i="9"/>
  <c r="A463" i="9"/>
  <c r="A464" i="9"/>
  <c r="A465" i="9"/>
  <c r="A466" i="9"/>
  <c r="A467" i="9"/>
  <c r="A468" i="9"/>
  <c r="A469" i="9"/>
  <c r="A470" i="9"/>
  <c r="A471" i="9"/>
  <c r="A472" i="9"/>
  <c r="A473" i="9"/>
  <c r="A474" i="9"/>
  <c r="A475" i="9"/>
  <c r="A476" i="9"/>
  <c r="A477" i="9"/>
  <c r="A478" i="9"/>
  <c r="A479" i="9"/>
  <c r="A480" i="9"/>
  <c r="A481" i="9"/>
  <c r="A482" i="9"/>
  <c r="A483" i="9"/>
  <c r="A484" i="9"/>
  <c r="A485" i="9"/>
  <c r="A486" i="9"/>
  <c r="A487" i="9"/>
  <c r="A488" i="9"/>
  <c r="A489" i="9"/>
  <c r="A490" i="9"/>
  <c r="A491" i="9"/>
  <c r="A492" i="9"/>
  <c r="A493" i="9"/>
  <c r="A494" i="9"/>
  <c r="A495" i="9"/>
  <c r="A496" i="9"/>
  <c r="A497" i="9"/>
  <c r="A498" i="9"/>
  <c r="A499" i="9"/>
  <c r="A500" i="9"/>
  <c r="A501" i="9"/>
  <c r="A502" i="9"/>
  <c r="A503" i="9"/>
  <c r="A504" i="9"/>
  <c r="A505" i="9"/>
  <c r="A506" i="9"/>
  <c r="A507" i="9"/>
  <c r="A508" i="9"/>
  <c r="A509" i="9"/>
  <c r="A510" i="9"/>
  <c r="A511" i="9"/>
  <c r="A512" i="9"/>
  <c r="A513" i="9"/>
  <c r="A514" i="9"/>
  <c r="A515" i="9"/>
  <c r="A516" i="9"/>
  <c r="A517" i="9"/>
  <c r="A518" i="9"/>
  <c r="A519" i="9"/>
  <c r="A520" i="9"/>
  <c r="A521" i="9"/>
  <c r="A522" i="9"/>
  <c r="A523" i="9"/>
  <c r="A524" i="9"/>
  <c r="A525" i="9"/>
  <c r="A526" i="9"/>
  <c r="A527" i="9"/>
  <c r="A528" i="9"/>
  <c r="A529" i="9"/>
  <c r="A530" i="9"/>
  <c r="A531" i="9"/>
  <c r="A532" i="9"/>
  <c r="A533" i="9"/>
  <c r="A534" i="9"/>
  <c r="A535" i="9"/>
  <c r="A536" i="9"/>
  <c r="A537" i="9"/>
  <c r="A538" i="9"/>
  <c r="A539" i="9"/>
  <c r="A540" i="9"/>
  <c r="A541" i="9"/>
  <c r="A542" i="9"/>
  <c r="A543" i="9"/>
  <c r="A544" i="9"/>
  <c r="A545" i="9"/>
  <c r="A546" i="9"/>
  <c r="A547" i="9"/>
  <c r="A548" i="9"/>
  <c r="A549" i="9"/>
  <c r="A550" i="9"/>
  <c r="A551" i="9"/>
  <c r="A552" i="9"/>
  <c r="A553" i="9"/>
  <c r="A554" i="9"/>
  <c r="A555" i="9"/>
  <c r="A556" i="9"/>
  <c r="A557" i="9"/>
  <c r="A558" i="9"/>
  <c r="A559" i="9"/>
  <c r="A560" i="9"/>
  <c r="A561" i="9"/>
  <c r="A562" i="9"/>
  <c r="A563" i="9"/>
  <c r="A564" i="9"/>
  <c r="A565" i="9"/>
  <c r="A566" i="9"/>
  <c r="A567" i="9"/>
  <c r="A568" i="9"/>
  <c r="A569" i="9"/>
  <c r="A570" i="9"/>
  <c r="A571" i="9"/>
  <c r="A572" i="9"/>
  <c r="A573" i="9"/>
  <c r="A574" i="9"/>
  <c r="A575" i="9"/>
  <c r="A576" i="9"/>
  <c r="A577" i="9"/>
  <c r="A578" i="9"/>
  <c r="A579" i="9"/>
  <c r="A580" i="9"/>
  <c r="A581" i="9"/>
  <c r="A582" i="9"/>
  <c r="A583" i="9"/>
  <c r="A584" i="9"/>
  <c r="A585" i="9"/>
  <c r="A586" i="9"/>
  <c r="A587" i="9"/>
  <c r="A588" i="9"/>
  <c r="A589" i="9"/>
  <c r="A590" i="9"/>
  <c r="A591" i="9"/>
  <c r="A592" i="9"/>
  <c r="A593" i="9"/>
  <c r="A594" i="9"/>
  <c r="A595" i="9"/>
  <c r="A596" i="9"/>
  <c r="A597" i="9"/>
  <c r="A598" i="9"/>
  <c r="A599" i="9"/>
  <c r="A600" i="9"/>
  <c r="A601" i="9"/>
  <c r="A602" i="9"/>
  <c r="A603" i="9"/>
  <c r="A604" i="9"/>
  <c r="A605" i="9"/>
  <c r="A606" i="9"/>
  <c r="A607" i="9"/>
  <c r="A608" i="9"/>
  <c r="A609" i="9"/>
  <c r="A610" i="9"/>
  <c r="A611" i="9"/>
  <c r="A612" i="9"/>
  <c r="A613" i="9"/>
  <c r="A614" i="9"/>
  <c r="A615" i="9"/>
  <c r="A616" i="9"/>
  <c r="A617" i="9"/>
  <c r="A618" i="9"/>
  <c r="A619" i="9"/>
  <c r="A620" i="9"/>
  <c r="A621" i="9"/>
  <c r="A622" i="9"/>
  <c r="A623" i="9"/>
  <c r="A624" i="9"/>
  <c r="A625" i="9"/>
  <c r="A626" i="9"/>
  <c r="A627" i="9"/>
  <c r="A628" i="9"/>
  <c r="A629" i="9"/>
  <c r="A630" i="9"/>
  <c r="A631" i="9"/>
  <c r="A632" i="9"/>
  <c r="A633" i="9"/>
  <c r="A634" i="9"/>
  <c r="A635" i="9"/>
  <c r="A636" i="9"/>
  <c r="A637" i="9"/>
  <c r="A638" i="9"/>
  <c r="A639" i="9"/>
  <c r="A640" i="9"/>
  <c r="A641" i="9"/>
  <c r="A642" i="9"/>
  <c r="A643" i="9"/>
  <c r="A644" i="9"/>
  <c r="A645" i="9"/>
  <c r="A646" i="9"/>
  <c r="A647" i="9"/>
  <c r="A648" i="9"/>
  <c r="A649" i="9"/>
  <c r="A650" i="9"/>
  <c r="A651" i="9"/>
  <c r="A652" i="9"/>
  <c r="A653" i="9"/>
  <c r="A654" i="9"/>
  <c r="A655" i="9"/>
  <c r="A656" i="9"/>
  <c r="A657" i="9"/>
  <c r="A658" i="9"/>
  <c r="A659" i="9"/>
  <c r="A660" i="9"/>
  <c r="A661" i="9"/>
  <c r="A662" i="9"/>
  <c r="A663" i="9"/>
  <c r="A664" i="9"/>
  <c r="A665" i="9"/>
  <c r="A666" i="9"/>
  <c r="A667" i="9"/>
  <c r="A668" i="9"/>
  <c r="A669" i="9"/>
  <c r="A670" i="9"/>
  <c r="A671" i="9"/>
  <c r="A672" i="9"/>
  <c r="A673" i="9"/>
  <c r="A674" i="9"/>
  <c r="A675" i="9"/>
  <c r="A676" i="9"/>
  <c r="A677" i="9"/>
  <c r="A678" i="9"/>
  <c r="A679" i="9"/>
  <c r="A680" i="9"/>
  <c r="A681" i="9"/>
  <c r="A682" i="9"/>
  <c r="A683" i="9"/>
  <c r="A684" i="9"/>
  <c r="A685" i="9"/>
  <c r="A686" i="9"/>
  <c r="A687" i="9"/>
  <c r="A688" i="9"/>
  <c r="A689" i="9"/>
  <c r="A690" i="9"/>
  <c r="A691" i="9"/>
  <c r="A692" i="9"/>
  <c r="A693" i="9"/>
  <c r="A694" i="9"/>
  <c r="A695" i="9"/>
  <c r="A696" i="9"/>
  <c r="A697" i="9"/>
  <c r="A698" i="9"/>
  <c r="A699" i="9"/>
  <c r="A700" i="9"/>
  <c r="A701" i="9"/>
  <c r="A702" i="9"/>
  <c r="A703" i="9"/>
  <c r="A704" i="9"/>
  <c r="A705" i="9"/>
  <c r="A706" i="9"/>
  <c r="A707" i="9"/>
  <c r="A708" i="9"/>
  <c r="A709" i="9"/>
  <c r="A710" i="9"/>
  <c r="A711" i="9"/>
  <c r="A712" i="9"/>
  <c r="A713" i="9"/>
  <c r="A714" i="9"/>
  <c r="A715" i="9"/>
  <c r="A716" i="9"/>
  <c r="A717" i="9"/>
  <c r="A718" i="9"/>
  <c r="A719" i="9"/>
  <c r="A720" i="9"/>
  <c r="A721" i="9"/>
  <c r="A722" i="9"/>
  <c r="A723" i="9"/>
  <c r="A724" i="9"/>
  <c r="A725" i="9"/>
  <c r="A726" i="9"/>
  <c r="A727" i="9"/>
  <c r="A728" i="9"/>
  <c r="A729" i="9"/>
  <c r="A730" i="9"/>
  <c r="A731" i="9"/>
  <c r="A732" i="9"/>
  <c r="A733" i="9"/>
  <c r="A734" i="9"/>
  <c r="A735" i="9"/>
  <c r="A736" i="9"/>
  <c r="A737" i="9"/>
  <c r="A738" i="9"/>
  <c r="A739" i="9"/>
  <c r="A740" i="9"/>
  <c r="A741" i="9"/>
  <c r="A742" i="9"/>
  <c r="A743" i="9"/>
  <c r="A744" i="9"/>
  <c r="A745" i="9"/>
  <c r="A746" i="9"/>
  <c r="A747" i="9"/>
  <c r="A748" i="9"/>
  <c r="A749" i="9"/>
  <c r="A750" i="9"/>
  <c r="A751" i="9"/>
  <c r="A752" i="9"/>
  <c r="A753" i="9"/>
  <c r="A754" i="9"/>
  <c r="A755" i="9"/>
  <c r="A756" i="9"/>
  <c r="A757" i="9"/>
  <c r="A758" i="9"/>
  <c r="A759" i="9"/>
  <c r="A760" i="9"/>
  <c r="A761" i="9"/>
  <c r="A762" i="9"/>
  <c r="A763" i="9"/>
  <c r="A764" i="9"/>
  <c r="A765" i="9"/>
  <c r="A766" i="9"/>
  <c r="A767" i="9"/>
  <c r="A768" i="9"/>
  <c r="A769" i="9"/>
  <c r="A770" i="9"/>
  <c r="A771" i="9"/>
  <c r="A772" i="9"/>
  <c r="A773" i="9"/>
  <c r="A774" i="9"/>
  <c r="A775" i="9"/>
  <c r="A776" i="9"/>
  <c r="A777" i="9"/>
  <c r="A778" i="9"/>
  <c r="A779" i="9"/>
  <c r="A780" i="9"/>
  <c r="A781" i="9"/>
  <c r="A782" i="9"/>
  <c r="A783" i="9"/>
  <c r="A784" i="9"/>
  <c r="A785" i="9"/>
  <c r="A786" i="9"/>
  <c r="A787" i="9"/>
  <c r="A788" i="9"/>
  <c r="A789" i="9"/>
  <c r="A790" i="9"/>
  <c r="A791" i="9"/>
  <c r="A792" i="9"/>
  <c r="A793" i="9"/>
  <c r="A794" i="9"/>
  <c r="A795" i="9"/>
  <c r="A796" i="9"/>
  <c r="A797" i="9"/>
  <c r="A798" i="9"/>
  <c r="A799" i="9"/>
  <c r="A800" i="9"/>
  <c r="A801" i="9"/>
  <c r="A802" i="9"/>
  <c r="A803" i="9"/>
  <c r="A804" i="9"/>
  <c r="A805" i="9"/>
  <c r="A806" i="9"/>
  <c r="A807" i="9"/>
  <c r="A808" i="9"/>
  <c r="A809" i="9"/>
  <c r="A810" i="9"/>
  <c r="A811" i="9"/>
  <c r="A812" i="9"/>
  <c r="A813" i="9"/>
  <c r="A814" i="9"/>
  <c r="A815" i="9"/>
  <c r="A816" i="9"/>
  <c r="A817" i="9"/>
  <c r="A818" i="9"/>
  <c r="A819" i="9"/>
  <c r="A820" i="9"/>
  <c r="A821" i="9"/>
  <c r="A822" i="9"/>
  <c r="A823" i="9"/>
  <c r="A824" i="9"/>
  <c r="A825" i="9"/>
  <c r="A826" i="9"/>
  <c r="A827" i="9"/>
  <c r="A828" i="9"/>
  <c r="A829" i="9"/>
  <c r="A830" i="9"/>
  <c r="A831" i="9"/>
  <c r="A832" i="9"/>
  <c r="A833" i="9"/>
  <c r="A834" i="9"/>
  <c r="A835" i="9"/>
  <c r="A836" i="9"/>
  <c r="A837" i="9"/>
  <c r="A838" i="9"/>
  <c r="A839" i="9"/>
  <c r="A840" i="9"/>
  <c r="A841" i="9"/>
  <c r="A842" i="9"/>
  <c r="A843" i="9"/>
  <c r="A844" i="9"/>
  <c r="A845" i="9"/>
  <c r="A846" i="9"/>
  <c r="A847" i="9"/>
  <c r="A848" i="9"/>
  <c r="A849" i="9"/>
  <c r="A850" i="9"/>
  <c r="A851" i="9"/>
  <c r="A852" i="9"/>
  <c r="A853" i="9"/>
  <c r="A854" i="9"/>
  <c r="A855" i="9"/>
  <c r="A856" i="9"/>
  <c r="A857" i="9"/>
  <c r="A858" i="9"/>
  <c r="A859" i="9"/>
  <c r="A860" i="9"/>
  <c r="A861" i="9"/>
  <c r="A862" i="9"/>
  <c r="A863" i="9"/>
  <c r="A864" i="9"/>
  <c r="A865" i="9"/>
  <c r="A866" i="9"/>
  <c r="A867" i="9"/>
  <c r="A868" i="9"/>
  <c r="A869" i="9"/>
  <c r="A870" i="9"/>
  <c r="A871" i="9"/>
  <c r="A872" i="9"/>
  <c r="A873" i="9"/>
  <c r="A874" i="9"/>
  <c r="A875" i="9"/>
  <c r="A876" i="9"/>
  <c r="A877" i="9"/>
  <c r="A878" i="9"/>
  <c r="A879" i="9"/>
  <c r="A880" i="9"/>
  <c r="A881" i="9"/>
  <c r="A882" i="9"/>
  <c r="A883" i="9"/>
  <c r="A884" i="9"/>
  <c r="A885" i="9"/>
  <c r="A886" i="9"/>
  <c r="A887" i="9"/>
  <c r="A888" i="9"/>
  <c r="A889" i="9"/>
  <c r="A890" i="9"/>
  <c r="A891" i="9"/>
  <c r="A892" i="9"/>
  <c r="A893" i="9"/>
  <c r="A894" i="9"/>
  <c r="A895" i="9"/>
  <c r="A896" i="9"/>
  <c r="A897" i="9"/>
  <c r="A898" i="9"/>
  <c r="A899" i="9"/>
  <c r="A900" i="9"/>
  <c r="A901" i="9"/>
  <c r="A902" i="9"/>
  <c r="A903" i="9"/>
  <c r="A904" i="9"/>
  <c r="A905" i="9"/>
  <c r="A906" i="9"/>
  <c r="A907" i="9"/>
  <c r="A908" i="9"/>
  <c r="A909" i="9"/>
  <c r="A910" i="9"/>
  <c r="A911" i="9"/>
  <c r="A912" i="9"/>
  <c r="A913" i="9"/>
  <c r="A914" i="9"/>
  <c r="A915" i="9"/>
  <c r="A916" i="9"/>
  <c r="A917" i="9"/>
  <c r="A918" i="9"/>
  <c r="A919" i="9"/>
  <c r="A920" i="9"/>
  <c r="A921" i="9"/>
  <c r="A922" i="9"/>
  <c r="A923" i="9"/>
  <c r="A924" i="9"/>
  <c r="A925" i="9"/>
  <c r="A926" i="9"/>
  <c r="A927" i="9"/>
  <c r="A928" i="9"/>
  <c r="A929" i="9"/>
  <c r="A930" i="9"/>
  <c r="A931" i="9"/>
  <c r="A932" i="9"/>
  <c r="A933" i="9"/>
  <c r="A934" i="9"/>
  <c r="A935" i="9"/>
  <c r="A936" i="9"/>
  <c r="A937" i="9"/>
  <c r="A938" i="9"/>
  <c r="A939" i="9"/>
  <c r="A940" i="9"/>
  <c r="A941" i="9"/>
  <c r="A942" i="9"/>
  <c r="A943" i="9"/>
  <c r="A944" i="9"/>
  <c r="A945" i="9"/>
  <c r="A946" i="9"/>
  <c r="A947" i="9"/>
  <c r="A948" i="9"/>
  <c r="A949" i="9"/>
  <c r="A950" i="9"/>
  <c r="A951" i="9"/>
  <c r="A952" i="9"/>
  <c r="A953" i="9"/>
  <c r="A954" i="9"/>
  <c r="A955" i="9"/>
  <c r="A956" i="9"/>
  <c r="A957" i="9"/>
  <c r="A958" i="9"/>
  <c r="A959" i="9"/>
  <c r="A960" i="9"/>
  <c r="A961" i="9"/>
  <c r="A962" i="9"/>
  <c r="A963" i="9"/>
  <c r="A2" i="9"/>
  <c r="E368" i="17"/>
  <c r="E367" i="17"/>
  <c r="E366" i="17"/>
  <c r="E365" i="17"/>
  <c r="E364" i="17"/>
  <c r="E363" i="17"/>
  <c r="D366" i="17"/>
  <c r="D368" i="17"/>
  <c r="D367" i="17"/>
  <c r="D365" i="17"/>
  <c r="D364" i="17"/>
  <c r="D363" i="17"/>
  <c r="D373" i="17"/>
  <c r="F365" i="17" l="1"/>
  <c r="C11" i="15"/>
  <c r="F366" i="17"/>
  <c r="F363" i="17"/>
  <c r="F367" i="17"/>
  <c r="F364" i="17"/>
  <c r="F368" i="17"/>
  <c r="E361" i="17"/>
  <c r="E362" i="17"/>
  <c r="D362" i="17"/>
  <c r="D361" i="17" s="1"/>
  <c r="E341" i="17"/>
  <c r="D344" i="17"/>
  <c r="D343" i="17" s="1"/>
  <c r="D342" i="17"/>
  <c r="D341" i="17" s="1"/>
  <c r="D283" i="17"/>
  <c r="D384" i="17"/>
  <c r="D276" i="17"/>
  <c r="D275" i="17"/>
  <c r="D274" i="17"/>
  <c r="E228" i="17"/>
  <c r="E227" i="17"/>
  <c r="E226" i="17"/>
  <c r="E225" i="17"/>
  <c r="E224" i="17"/>
  <c r="E223" i="17"/>
  <c r="E222" i="17"/>
  <c r="E221" i="17"/>
  <c r="E69" i="17"/>
  <c r="D69" i="17"/>
  <c r="E62" i="17"/>
  <c r="E61" i="17"/>
  <c r="E60" i="17"/>
  <c r="E59" i="17"/>
  <c r="E58" i="17"/>
  <c r="E57" i="17"/>
  <c r="D62" i="17"/>
  <c r="D61" i="17"/>
  <c r="D60" i="17"/>
  <c r="D59" i="17"/>
  <c r="D58" i="17"/>
  <c r="D57" i="17"/>
  <c r="D326" i="17"/>
  <c r="E325" i="17"/>
  <c r="D320" i="17"/>
  <c r="D316" i="17"/>
  <c r="D315" i="17"/>
  <c r="D323" i="17"/>
  <c r="E297" i="17"/>
  <c r="E299" i="17"/>
  <c r="E290" i="17"/>
  <c r="H40" i="11"/>
  <c r="E305" i="17"/>
  <c r="E327" i="17"/>
  <c r="E317" i="17"/>
  <c r="E326" i="17"/>
  <c r="E320" i="17"/>
  <c r="E324" i="17"/>
  <c r="E319" i="17"/>
  <c r="E315" i="17"/>
  <c r="E322" i="17"/>
  <c r="G25" i="11"/>
  <c r="E318" i="17"/>
  <c r="E314" i="17"/>
  <c r="E313" i="17"/>
  <c r="E312" i="17"/>
  <c r="E310" i="17"/>
  <c r="E328" i="17" l="1"/>
  <c r="E289" i="17"/>
  <c r="E311" i="17"/>
  <c r="G27" i="11"/>
  <c r="G31" i="11"/>
  <c r="G14" i="11"/>
  <c r="E304" i="17"/>
  <c r="G12" i="11"/>
  <c r="G16" i="11"/>
  <c r="G20" i="11"/>
  <c r="G24" i="11"/>
  <c r="G29" i="11"/>
  <c r="G40" i="11"/>
  <c r="E296" i="17"/>
  <c r="E321" i="17"/>
  <c r="F321" i="17" s="1"/>
  <c r="E295" i="17"/>
  <c r="G13" i="11"/>
  <c r="G21" i="11"/>
  <c r="G26" i="11"/>
  <c r="G30" i="11"/>
  <c r="G33" i="11"/>
  <c r="H25" i="11"/>
  <c r="G18" i="11"/>
  <c r="G22" i="11"/>
  <c r="G36" i="11"/>
  <c r="G38" i="11"/>
  <c r="E316" i="17"/>
  <c r="F316" i="17" s="1"/>
  <c r="E334" i="17"/>
  <c r="G34" i="11"/>
  <c r="G37" i="11"/>
  <c r="E291" i="17"/>
  <c r="E298" i="17"/>
  <c r="E323" i="17"/>
  <c r="G15" i="11"/>
  <c r="H19" i="11"/>
  <c r="H23" i="11"/>
  <c r="G41" i="11"/>
  <c r="G23" i="11"/>
  <c r="G19" i="11"/>
  <c r="D295" i="17"/>
  <c r="D291" i="17"/>
  <c r="H31" i="11"/>
  <c r="H20" i="11"/>
  <c r="H14" i="11"/>
  <c r="D334" i="17"/>
  <c r="H11" i="11"/>
  <c r="H27" i="11"/>
  <c r="D296" i="17"/>
  <c r="D322" i="17"/>
  <c r="F322" i="17" s="1"/>
  <c r="D327" i="17"/>
  <c r="D324" i="17"/>
  <c r="H18" i="11"/>
  <c r="G11" i="11"/>
  <c r="D318" i="17"/>
  <c r="F318" i="17" s="1"/>
  <c r="H36" i="11"/>
  <c r="H24" i="11"/>
  <c r="D305" i="17"/>
  <c r="F320" i="17"/>
  <c r="E10" i="11"/>
  <c r="G35" i="11"/>
  <c r="H16" i="11"/>
  <c r="H12" i="11"/>
  <c r="H37" i="11"/>
  <c r="H33" i="11"/>
  <c r="H29" i="11"/>
  <c r="H21" i="11"/>
  <c r="H41" i="11"/>
  <c r="D290" i="17"/>
  <c r="D298" i="17"/>
  <c r="D304" i="17"/>
  <c r="D310" i="17"/>
  <c r="D312" i="17"/>
  <c r="D314" i="17"/>
  <c r="D328" i="17"/>
  <c r="F328" i="17" s="1"/>
  <c r="G32" i="11"/>
  <c r="H15" i="11"/>
  <c r="H32" i="11"/>
  <c r="H28" i="11"/>
  <c r="D299" i="17"/>
  <c r="D311" i="17"/>
  <c r="D313" i="17"/>
  <c r="D325" i="17"/>
  <c r="G28" i="11"/>
  <c r="H35" i="11"/>
  <c r="H13" i="11"/>
  <c r="H38" i="11"/>
  <c r="H34" i="11"/>
  <c r="H30" i="11"/>
  <c r="H26" i="11"/>
  <c r="H22" i="11"/>
  <c r="D289" i="17"/>
  <c r="D297" i="17"/>
  <c r="D317" i="17"/>
  <c r="F317" i="17" s="1"/>
  <c r="D319" i="17"/>
  <c r="F319" i="17" s="1"/>
  <c r="D336" i="17"/>
  <c r="D273" i="17"/>
  <c r="E220" i="17"/>
  <c r="E309" i="17" l="1"/>
  <c r="D309" i="17"/>
  <c r="D294" i="17"/>
  <c r="D16" i="17"/>
  <c r="E24" i="17"/>
  <c r="E32" i="17"/>
  <c r="E25" i="17"/>
  <c r="E38" i="17"/>
  <c r="E37" i="17" s="1"/>
  <c r="E33" i="17"/>
  <c r="D51" i="17"/>
  <c r="D284" i="17"/>
  <c r="D282" i="17"/>
  <c r="D270" i="17"/>
  <c r="D269" i="17"/>
  <c r="D259" i="17"/>
  <c r="D258" i="17"/>
  <c r="D232" i="17"/>
  <c r="D231" i="17" s="1"/>
  <c r="D199" i="17"/>
  <c r="D198" i="17"/>
  <c r="D197" i="17"/>
  <c r="D196" i="17"/>
  <c r="D195" i="17"/>
  <c r="D194" i="17"/>
  <c r="D193" i="17"/>
  <c r="D131" i="17"/>
  <c r="D130" i="17"/>
  <c r="D155" i="17"/>
  <c r="D154" i="17"/>
  <c r="D153" i="17"/>
  <c r="D66" i="17"/>
  <c r="E259" i="17"/>
  <c r="E194" i="17"/>
  <c r="E270" i="17"/>
  <c r="E269" i="17"/>
  <c r="E232" i="17"/>
  <c r="E199" i="17"/>
  <c r="E198" i="17"/>
  <c r="E197" i="17"/>
  <c r="E196" i="17"/>
  <c r="E195" i="17"/>
  <c r="E193" i="17"/>
  <c r="E163" i="17"/>
  <c r="H41" i="3"/>
  <c r="E131" i="17"/>
  <c r="E130" i="17"/>
  <c r="E155" i="17"/>
  <c r="E154" i="17"/>
  <c r="E153" i="17"/>
  <c r="E52" i="17"/>
  <c r="G17" i="3"/>
  <c r="E42" i="17"/>
  <c r="E283" i="17" l="1"/>
  <c r="C10" i="15"/>
  <c r="E284" i="17"/>
  <c r="E282" i="17"/>
  <c r="C9" i="15"/>
  <c r="F9" i="15" s="1"/>
  <c r="E258" i="17"/>
  <c r="E264" i="17"/>
  <c r="F264" i="17" s="1"/>
  <c r="E263" i="17"/>
  <c r="H17" i="3"/>
  <c r="E192" i="17"/>
  <c r="F19" i="3"/>
  <c r="E7" i="17" s="1"/>
  <c r="E66" i="17"/>
  <c r="E234" i="17"/>
  <c r="E231" i="17"/>
  <c r="E233" i="17" s="1"/>
  <c r="D192" i="17"/>
  <c r="G26" i="3"/>
  <c r="H26" i="3"/>
  <c r="G62" i="3"/>
  <c r="H62" i="3"/>
  <c r="F16" i="3"/>
  <c r="E6" i="17" s="1"/>
  <c r="E51" i="17"/>
  <c r="G42" i="3"/>
  <c r="H42" i="3"/>
  <c r="D32" i="17"/>
  <c r="D24" i="17"/>
  <c r="H12" i="3"/>
  <c r="G12" i="3"/>
  <c r="E19" i="3"/>
  <c r="H20" i="3"/>
  <c r="G20" i="3"/>
  <c r="H27" i="3"/>
  <c r="G27" i="3"/>
  <c r="H31" i="3"/>
  <c r="G31" i="3"/>
  <c r="H35" i="3"/>
  <c r="G35" i="3"/>
  <c r="H44" i="3"/>
  <c r="G44" i="3"/>
  <c r="G48" i="3"/>
  <c r="H48" i="3"/>
  <c r="H54" i="3"/>
  <c r="G54" i="3"/>
  <c r="H61" i="3"/>
  <c r="G61" i="3"/>
  <c r="D38" i="17"/>
  <c r="D37" i="17" s="1"/>
  <c r="D33" i="17"/>
  <c r="D25" i="17"/>
  <c r="H13" i="3"/>
  <c r="G13" i="3"/>
  <c r="G22" i="3"/>
  <c r="H22" i="3"/>
  <c r="H28" i="3"/>
  <c r="G28" i="3"/>
  <c r="G24" i="3"/>
  <c r="H24" i="3"/>
  <c r="H36" i="3"/>
  <c r="G36" i="3"/>
  <c r="H45" i="3"/>
  <c r="G45" i="3"/>
  <c r="H49" i="3"/>
  <c r="G49" i="3"/>
  <c r="G55" i="3"/>
  <c r="H55" i="3"/>
  <c r="G63" i="3"/>
  <c r="H63" i="3"/>
  <c r="D42" i="17"/>
  <c r="D41" i="17" s="1"/>
  <c r="H15" i="3"/>
  <c r="G15" i="3"/>
  <c r="H23" i="3"/>
  <c r="G23" i="3"/>
  <c r="H29" i="3"/>
  <c r="G29" i="3"/>
  <c r="H33" i="3"/>
  <c r="G33" i="3"/>
  <c r="H37" i="3"/>
  <c r="G37" i="3"/>
  <c r="G46" i="3"/>
  <c r="H46" i="3"/>
  <c r="G50" i="3"/>
  <c r="H50" i="3"/>
  <c r="H57" i="3"/>
  <c r="G57" i="3"/>
  <c r="D52" i="17"/>
  <c r="G18" i="3"/>
  <c r="H18" i="3"/>
  <c r="H25" i="3"/>
  <c r="G25" i="3"/>
  <c r="H30" i="3"/>
  <c r="G30" i="3"/>
  <c r="H34" i="3"/>
  <c r="G34" i="3"/>
  <c r="H38" i="3"/>
  <c r="G38" i="3"/>
  <c r="H47" i="3"/>
  <c r="G47" i="3"/>
  <c r="G52" i="3"/>
  <c r="H52" i="3"/>
  <c r="H58" i="3"/>
  <c r="G58" i="3"/>
  <c r="E16" i="3"/>
  <c r="E21" i="3"/>
  <c r="D8" i="17" s="1"/>
  <c r="C33" i="14"/>
  <c r="C28" i="14"/>
  <c r="F373" i="17"/>
  <c r="D241" i="17"/>
  <c r="D253" i="17"/>
  <c r="D252" i="17"/>
  <c r="D251" i="17"/>
  <c r="D250" i="17"/>
  <c r="D249" i="17"/>
  <c r="D248" i="17"/>
  <c r="D247" i="17"/>
  <c r="D246" i="17"/>
  <c r="D245" i="17"/>
  <c r="D244" i="17"/>
  <c r="D243" i="17"/>
  <c r="D242" i="17"/>
  <c r="D234" i="17"/>
  <c r="D376" i="17"/>
  <c r="F376" i="17" s="1"/>
  <c r="D379" i="17"/>
  <c r="F379" i="17" s="1"/>
  <c r="D378" i="17"/>
  <c r="F378" i="17" s="1"/>
  <c r="D377" i="17"/>
  <c r="F377" i="17" s="1"/>
  <c r="D357" i="17"/>
  <c r="D355" i="17"/>
  <c r="D358" i="17"/>
  <c r="D356" i="17"/>
  <c r="D353" i="17"/>
  <c r="D352" i="17"/>
  <c r="E358" i="17"/>
  <c r="E355" i="17"/>
  <c r="E357" i="17"/>
  <c r="F357" i="17" s="1"/>
  <c r="E356" i="17"/>
  <c r="E354" i="17"/>
  <c r="F354" i="17" s="1"/>
  <c r="F333" i="17"/>
  <c r="F334" i="17"/>
  <c r="E338" i="17"/>
  <c r="F338" i="17" s="1"/>
  <c r="E336" i="17"/>
  <c r="E335" i="17" s="1"/>
  <c r="F303" i="17"/>
  <c r="F283" i="17"/>
  <c r="E268" i="17"/>
  <c r="D263" i="17"/>
  <c r="G259" i="17"/>
  <c r="F205" i="17"/>
  <c r="F163" i="17"/>
  <c r="F78" i="17"/>
  <c r="G92" i="17"/>
  <c r="D109" i="17"/>
  <c r="D111" i="17" s="1"/>
  <c r="D99" i="17"/>
  <c r="F73" i="17"/>
  <c r="F72" i="17"/>
  <c r="D47" i="17"/>
  <c r="E47" i="17"/>
  <c r="E46" i="17"/>
  <c r="F31" i="17"/>
  <c r="F23" i="17"/>
  <c r="C32" i="17"/>
  <c r="G16" i="3" l="1"/>
  <c r="D6" i="17"/>
  <c r="G19" i="3"/>
  <c r="D7" i="17"/>
  <c r="D372" i="17"/>
  <c r="F372" i="17" s="1"/>
  <c r="F344" i="17"/>
  <c r="D371" i="17"/>
  <c r="F371" i="17" s="1"/>
  <c r="D239" i="17"/>
  <c r="F361" i="17"/>
  <c r="F10" i="15"/>
  <c r="F355" i="17"/>
  <c r="F362" i="17"/>
  <c r="F356" i="17"/>
  <c r="F358" i="17"/>
  <c r="G355" i="17"/>
  <c r="F336" i="17"/>
  <c r="E343" i="17"/>
  <c r="F343" i="17" s="1"/>
  <c r="F342" i="17"/>
  <c r="E337" i="17"/>
  <c r="F337" i="17" s="1"/>
  <c r="D335" i="17"/>
  <c r="D331" i="17" s="1"/>
  <c r="F153" i="17"/>
  <c r="F196" i="17"/>
  <c r="D268" i="17"/>
  <c r="F268" i="17" s="1"/>
  <c r="F270" i="17"/>
  <c r="F234" i="17"/>
  <c r="F259" i="17"/>
  <c r="F263" i="17"/>
  <c r="F282" i="17"/>
  <c r="E257" i="17"/>
  <c r="F258" i="17"/>
  <c r="F231" i="17"/>
  <c r="D257" i="17"/>
  <c r="D233" i="17"/>
  <c r="F233" i="17" s="1"/>
  <c r="F269" i="17"/>
  <c r="F284" i="17"/>
  <c r="E160" i="17"/>
  <c r="F160" i="17" s="1"/>
  <c r="F195" i="17"/>
  <c r="F199" i="17"/>
  <c r="F232" i="17"/>
  <c r="F197" i="17"/>
  <c r="E152" i="17"/>
  <c r="F193" i="17"/>
  <c r="F155" i="17"/>
  <c r="F194" i="17"/>
  <c r="F198" i="17"/>
  <c r="F206" i="17"/>
  <c r="D152" i="17"/>
  <c r="F154" i="17"/>
  <c r="D129" i="17"/>
  <c r="E129" i="17"/>
  <c r="F130" i="17"/>
  <c r="F131" i="17"/>
  <c r="E102" i="17"/>
  <c r="E104" i="17" s="1"/>
  <c r="F77" i="17"/>
  <c r="F76" i="17"/>
  <c r="F79" i="17"/>
  <c r="F65" i="17"/>
  <c r="F71" i="17"/>
  <c r="F58" i="17"/>
  <c r="F66" i="17"/>
  <c r="F74" i="17"/>
  <c r="E56" i="17"/>
  <c r="F70" i="17"/>
  <c r="F75" i="17"/>
  <c r="G84" i="17" s="1"/>
  <c r="G86" i="17" s="1"/>
  <c r="G94" i="17" s="1"/>
  <c r="F69" i="17"/>
  <c r="F57" i="17"/>
  <c r="F52" i="17"/>
  <c r="F59" i="17"/>
  <c r="F60" i="17"/>
  <c r="F61" i="17"/>
  <c r="F62" i="17"/>
  <c r="F51" i="17"/>
  <c r="D56" i="17"/>
  <c r="E50" i="17"/>
  <c r="D30" i="17"/>
  <c r="D46" i="17"/>
  <c r="F46" i="17" s="1"/>
  <c r="D45" i="17"/>
  <c r="E45" i="17"/>
  <c r="E41" i="17"/>
  <c r="F41" i="17" s="1"/>
  <c r="F42" i="17"/>
  <c r="F38" i="17"/>
  <c r="F33" i="17"/>
  <c r="F37" i="17"/>
  <c r="E30" i="17"/>
  <c r="F32" i="17"/>
  <c r="F24" i="17"/>
  <c r="F25" i="17"/>
  <c r="F192" i="17" l="1"/>
  <c r="E331" i="17"/>
  <c r="F331" i="17" s="1"/>
  <c r="F335" i="17"/>
  <c r="F30" i="17"/>
  <c r="D288" i="17"/>
  <c r="F56" i="17"/>
  <c r="F257" i="17"/>
  <c r="F152" i="17"/>
  <c r="F129" i="17"/>
  <c r="F45" i="17"/>
  <c r="E17" i="11"/>
  <c r="D17" i="17" l="1"/>
  <c r="D302" i="17"/>
  <c r="E51" i="3"/>
  <c r="D12" i="17" s="1"/>
  <c r="E40" i="3"/>
  <c r="D10" i="17" s="1"/>
  <c r="E14" i="3"/>
  <c r="F51" i="3"/>
  <c r="E12" i="17" s="1"/>
  <c r="F14" i="3"/>
  <c r="E5" i="17" s="1"/>
  <c r="D5" i="17" l="1"/>
  <c r="D50" i="17" s="1"/>
  <c r="F50" i="17" s="1"/>
  <c r="G14" i="3"/>
  <c r="F40" i="3"/>
  <c r="E10" i="17" s="1"/>
  <c r="F56" i="3"/>
  <c r="E14" i="17" s="1"/>
  <c r="F53" i="3"/>
  <c r="E13" i="17" s="1"/>
  <c r="F43" i="3"/>
  <c r="E11" i="17" s="1"/>
  <c r="F12" i="17"/>
  <c r="E32" i="3"/>
  <c r="D9" i="17" s="1"/>
  <c r="E11" i="3"/>
  <c r="E53" i="3"/>
  <c r="D13" i="17" s="1"/>
  <c r="E56" i="3"/>
  <c r="D14" i="17" s="1"/>
  <c r="E43" i="3"/>
  <c r="D11" i="17" s="1"/>
  <c r="F11" i="3"/>
  <c r="E4" i="17" s="1"/>
  <c r="F21" i="3"/>
  <c r="E8" i="17" s="1"/>
  <c r="F32" i="3"/>
  <c r="E9" i="17" s="1"/>
  <c r="F7" i="17"/>
  <c r="F299" i="17"/>
  <c r="F297" i="17"/>
  <c r="E39" i="11"/>
  <c r="D349" i="17" l="1"/>
  <c r="E42" i="11"/>
  <c r="E64" i="3" s="1"/>
  <c r="D12" i="15"/>
  <c r="D18" i="17"/>
  <c r="F5" i="17"/>
  <c r="G43" i="3"/>
  <c r="F10" i="17"/>
  <c r="H40" i="3"/>
  <c r="G40" i="3"/>
  <c r="G56" i="3"/>
  <c r="D4" i="17"/>
  <c r="D22" i="17" s="1"/>
  <c r="H11" i="3"/>
  <c r="G11" i="3"/>
  <c r="E22" i="17"/>
  <c r="F10" i="3"/>
  <c r="F14" i="17"/>
  <c r="H43" i="3"/>
  <c r="B18" i="14" s="1"/>
  <c r="F9" i="17"/>
  <c r="H32" i="3"/>
  <c r="B17" i="14" s="1"/>
  <c r="F8" i="17"/>
  <c r="H21" i="3"/>
  <c r="B31" i="14" s="1"/>
  <c r="B33" i="14" s="1"/>
  <c r="F13" i="17"/>
  <c r="F11" i="17"/>
  <c r="F39" i="3"/>
  <c r="E10" i="3"/>
  <c r="F326" i="17"/>
  <c r="F305" i="17"/>
  <c r="F311" i="17"/>
  <c r="D348" i="17"/>
  <c r="D347" i="17"/>
  <c r="F313" i="17"/>
  <c r="F325" i="17"/>
  <c r="F323" i="17"/>
  <c r="F304" i="17"/>
  <c r="F327" i="17"/>
  <c r="F310" i="17"/>
  <c r="F312" i="17"/>
  <c r="F296" i="17"/>
  <c r="F290" i="17"/>
  <c r="F291" i="17"/>
  <c r="F298" i="17"/>
  <c r="F6" i="17"/>
  <c r="F39" i="11"/>
  <c r="E349" i="17" s="1"/>
  <c r="F10" i="11"/>
  <c r="E39" i="3"/>
  <c r="H39" i="3" l="1"/>
  <c r="G39" i="11"/>
  <c r="E18" i="17"/>
  <c r="E16" i="17"/>
  <c r="H10" i="11"/>
  <c r="G10" i="11"/>
  <c r="D285" i="17"/>
  <c r="D281" i="17" s="1"/>
  <c r="D19" i="17"/>
  <c r="F22" i="17"/>
  <c r="H10" i="3"/>
  <c r="G10" i="3"/>
  <c r="F4" i="17"/>
  <c r="F314" i="17"/>
  <c r="F324" i="17"/>
  <c r="F18" i="17"/>
  <c r="E353" i="17"/>
  <c r="F353" i="17" s="1"/>
  <c r="E347" i="17"/>
  <c r="F347" i="17" s="1"/>
  <c r="E352" i="17"/>
  <c r="F352" i="17" s="1"/>
  <c r="F349" i="17"/>
  <c r="E348" i="17"/>
  <c r="F348" i="17" s="1"/>
  <c r="H39" i="11"/>
  <c r="F17" i="11"/>
  <c r="E12" i="15" s="1"/>
  <c r="F315" i="17"/>
  <c r="F289" i="17"/>
  <c r="E288" i="17"/>
  <c r="F288" i="17" s="1"/>
  <c r="E294" i="17"/>
  <c r="F295" i="17"/>
  <c r="G17" i="11" l="1"/>
  <c r="E17" i="17"/>
  <c r="F17" i="17" s="1"/>
  <c r="E302" i="17"/>
  <c r="F302" i="17" s="1"/>
  <c r="F341" i="17"/>
  <c r="F309" i="17"/>
  <c r="F294" i="17"/>
  <c r="H17" i="11"/>
  <c r="F16" i="17"/>
  <c r="E19" i="17" l="1"/>
  <c r="F19" i="17" s="1"/>
  <c r="H64" i="3"/>
  <c r="H42" i="11"/>
  <c r="G42" i="11"/>
  <c r="E285" i="17" l="1"/>
  <c r="E281" i="17" s="1"/>
  <c r="F281" i="17" s="1"/>
  <c r="C12" i="15"/>
  <c r="C13" i="15" s="1"/>
  <c r="G64" i="3"/>
  <c r="B12" i="14"/>
  <c r="E60" i="3"/>
  <c r="E59" i="3" s="1"/>
  <c r="D15" i="17" s="1"/>
  <c r="F12" i="15" l="1"/>
  <c r="L4" i="3"/>
  <c r="L3" i="3" l="1"/>
  <c r="H51" i="3" l="1"/>
  <c r="B19" i="14" s="1"/>
  <c r="B14" i="14"/>
  <c r="H19" i="3" l="1"/>
  <c r="B16" i="14" s="1"/>
  <c r="G51" i="3"/>
  <c r="H56" i="3"/>
  <c r="B21" i="14" s="1"/>
  <c r="H14" i="3"/>
  <c r="H16" i="3"/>
  <c r="B15" i="14" s="1"/>
  <c r="G21" i="3" l="1"/>
  <c r="K5" i="3"/>
  <c r="H53" i="3"/>
  <c r="B20" i="14" s="1"/>
  <c r="G53" i="3"/>
  <c r="K4" i="3"/>
  <c r="B26" i="14"/>
  <c r="B28" i="14" s="1"/>
  <c r="G32" i="3"/>
  <c r="K3" i="3" l="1"/>
  <c r="K7" i="3" s="1"/>
  <c r="K6" i="3"/>
  <c r="G39" i="3"/>
  <c r="C12" i="14" l="1"/>
  <c r="C23" i="14" s="1"/>
  <c r="C35" i="14" s="1"/>
  <c r="C39" i="14" s="1"/>
  <c r="B37" i="14" s="1"/>
  <c r="F285" i="17"/>
  <c r="B13" i="14"/>
  <c r="B23" i="14" s="1"/>
  <c r="B35" i="14" s="1"/>
  <c r="F60" i="3"/>
  <c r="H60" i="3" s="1"/>
  <c r="B39" i="14" l="1"/>
  <c r="F59" i="3"/>
  <c r="D13" i="15"/>
  <c r="F11" i="15"/>
  <c r="G60" i="3"/>
  <c r="F13" i="15" l="1"/>
  <c r="E13" i="15"/>
  <c r="E15" i="17"/>
  <c r="F15" i="17" s="1"/>
  <c r="L5" i="3"/>
  <c r="L7" i="3" s="1"/>
  <c r="G59" i="3"/>
  <c r="H59" i="3"/>
  <c r="L6" i="3" l="1"/>
</calcChain>
</file>

<file path=xl/sharedStrings.xml><?xml version="1.0" encoding="utf-8"?>
<sst xmlns="http://schemas.openxmlformats.org/spreadsheetml/2006/main" count="4697" uniqueCount="2419">
  <si>
    <t>ESTADO DE SITUACIÓN FINANCIERA</t>
  </si>
  <si>
    <t>EMPRESA DE SEGURIDAD DEL ORIENTE - ESO RIONEGRO S.A.S.</t>
  </si>
  <si>
    <t>NIT 900.984.614-9</t>
  </si>
  <si>
    <t>(Expresados en pesos)</t>
  </si>
  <si>
    <t>CUENTA</t>
  </si>
  <si>
    <t>DESCRIPCION</t>
  </si>
  <si>
    <t>VARIACIÓN %</t>
  </si>
  <si>
    <t>VARIACIÓN $</t>
  </si>
  <si>
    <t>ACTIVOS</t>
  </si>
  <si>
    <t>EFECTIVO Y EQUIVALENTES AL EFECTIVO</t>
  </si>
  <si>
    <t>DEPÓSITOS EN INSTITUCIONES FINANCIERAS</t>
  </si>
  <si>
    <t>EFECTIVO RESTRINGIDO</t>
  </si>
  <si>
    <t>INVERSIONES E INSTRUMENTOS DERIVADOS</t>
  </si>
  <si>
    <t>INVERSIONES DE ADMINISTRACIÓN DE LIQUIDEZ A VALOR DE MERCADO</t>
  </si>
  <si>
    <t>CUENTAS POR COBRAR</t>
  </si>
  <si>
    <t>PRESTACIÓN DE SERVICIOS</t>
  </si>
  <si>
    <t>OTRAS CUENTAS POR COBRAR</t>
  </si>
  <si>
    <t>INVENTARIOS</t>
  </si>
  <si>
    <t>MATERIALES Y SUMINISTROS</t>
  </si>
  <si>
    <t>PROPIEDAD PLANTA Y EQUIPO</t>
  </si>
  <si>
    <t>TERRENOS</t>
  </si>
  <si>
    <t>CONSTRUCCIONES EN CURSO</t>
  </si>
  <si>
    <t>BIENES MUEBLES EN BODEGA</t>
  </si>
  <si>
    <t>EDIFICACIONES</t>
  </si>
  <si>
    <t>REDES LINEAS Y CABLES</t>
  </si>
  <si>
    <t>MAQUINARIA Y EQUIPO</t>
  </si>
  <si>
    <t>MUEBLES Y ENSERES Y EQUIPOS DE OFICINA</t>
  </si>
  <si>
    <t>EQUIPOS DE COMUNICACIÓN Y COMPUTACION</t>
  </si>
  <si>
    <t>EQUIPOS DE TRANSPORTE, TRACCION Y ELAVACION</t>
  </si>
  <si>
    <t>DEPRECIACION ACUMULADA DE PROPIEDAD PLANTA Y EQUIPO</t>
  </si>
  <si>
    <t>OTROS ACTIVOS</t>
  </si>
  <si>
    <t>BIENES Y SERVICIOS PAGADOS POR ANTICIPADO</t>
  </si>
  <si>
    <t>AVANCES Y ANTICIPOS ENTREGADOS</t>
  </si>
  <si>
    <t>ANTICIPOS O SALDOS A FAVOR POR IMPUESTOS Y CONTRIBUCIONES</t>
  </si>
  <si>
    <t>DEPÓSITOS ENTREGADOS EN GARANTÍA</t>
  </si>
  <si>
    <t>ACTIVOS INTANGIBLES</t>
  </si>
  <si>
    <t>AMORTIZACION ACUMULADA DE ACTIVOS INTANGIBLES (CR)</t>
  </si>
  <si>
    <t>PASIVOS</t>
  </si>
  <si>
    <t>PRÉSTAMOS POR PAGAR</t>
  </si>
  <si>
    <t>FINANCIAMIENTO INTERNO DE CORTO PLAZO</t>
  </si>
  <si>
    <t>FINANCIAMIENTO INTERNO DE LARGO PLAZO</t>
  </si>
  <si>
    <t>CUENTAS POR PAGAR</t>
  </si>
  <si>
    <t>ADQUISICION DE BIENES Y SERVICIOS NACIONALES</t>
  </si>
  <si>
    <t>RECURSOS A FAVOR DE TERCEROS</t>
  </si>
  <si>
    <t>DESCUENTOS DE NOMINA</t>
  </si>
  <si>
    <t>RETENCION EN LA FUENTE E IMPUESTO DE TIMBRE</t>
  </si>
  <si>
    <t>IMPUESTOS, CONTRIBUCIONES Y TASAS POR PAGAR</t>
  </si>
  <si>
    <t>IMPUESTO AL VALOR AGREGADO - IVA</t>
  </si>
  <si>
    <t>OTRAS CUENTAS POR PAGAR</t>
  </si>
  <si>
    <t>BENEFICIO A EMPLEADOS</t>
  </si>
  <si>
    <t>BENEFICIO A EMPLEADOS A CORTO PLAZO</t>
  </si>
  <si>
    <t>PROVISIONES</t>
  </si>
  <si>
    <t>LITIGIOS Y DEMANDAS</t>
  </si>
  <si>
    <t>PROVISIONES DIVERSAS</t>
  </si>
  <si>
    <t>OTROS PASIVOS</t>
  </si>
  <si>
    <t>AVANCES Y ANTICIPOS RECIBIDOS</t>
  </si>
  <si>
    <t>RECURSOS RECIBIDOS EN ADMINISTRACIÓN</t>
  </si>
  <si>
    <t>PATRIMONIO</t>
  </si>
  <si>
    <t>PATRIMONIO DE LAS EMPRESAS</t>
  </si>
  <si>
    <t>CAPITAL SUSCRITO Y PAGADO</t>
  </si>
  <si>
    <t>RESERVAS</t>
  </si>
  <si>
    <t>RESULTADOS DE EJERCICIOS ANTERIORES</t>
  </si>
  <si>
    <t>2023</t>
  </si>
  <si>
    <t>SERVICIO DE MANTENIMIENTO Y REPARACIÓN</t>
  </si>
  <si>
    <t>ARRENDAMIENTO OPERATIVO</t>
  </si>
  <si>
    <t>HONORARIOS</t>
  </si>
  <si>
    <t>LICENCIAS</t>
  </si>
  <si>
    <t>SERVICIOS TECNICOS</t>
  </si>
  <si>
    <t>SERVICIOS PÚBLICOS</t>
  </si>
  <si>
    <t>VIÁTICOS Y GASTOS DE VIAJE</t>
  </si>
  <si>
    <t>ESTADO DE RESULTADO INTEGRAL</t>
  </si>
  <si>
    <t>DESCRIPCIÓN</t>
  </si>
  <si>
    <t>TOTAL INGRESOS</t>
  </si>
  <si>
    <t>SOPORTE ASISTENCIA TECNICA</t>
  </si>
  <si>
    <t xml:space="preserve">ADMINISTRACION DE PROYECTOS </t>
  </si>
  <si>
    <t>OTROS SERVICIOS</t>
  </si>
  <si>
    <t>DEVOLUCIONES, REBAJAS Y DESCUENTOS</t>
  </si>
  <si>
    <t>FINANCIEROS</t>
  </si>
  <si>
    <t>OTROS INGRESOS DIVERSOS</t>
  </si>
  <si>
    <t>TOTAL GASTOS</t>
  </si>
  <si>
    <t>SUELDOS Y SALARIOS</t>
  </si>
  <si>
    <t>CONTRIBUCIONES IMPUTADAS (INCAPACIDADES)</t>
  </si>
  <si>
    <t>CONTRIBUCIONES EFECTIVAS (CCF, SALUD, ARL, PENSIÓN)</t>
  </si>
  <si>
    <t>APORTES SOBRE LA NÓNIMA (ICBF, SENA)</t>
  </si>
  <si>
    <t>PRESTACIONES SOCIALES</t>
  </si>
  <si>
    <t>GASTOS DE PERSONAL DIVERSOS</t>
  </si>
  <si>
    <t xml:space="preserve">SERVICIOS DE VIGILANCIA Y SEGURIDAD PRIVADA </t>
  </si>
  <si>
    <t>MANTENIMIENTO</t>
  </si>
  <si>
    <t>SUMINISTRO DE PAPELERIA</t>
  </si>
  <si>
    <t>SEGUROS GENERALES</t>
  </si>
  <si>
    <t>COMBUSTIBLES Y LUBRICANTES</t>
  </si>
  <si>
    <t>SERVICIOS DE ASEO, CAFETERÍA, RESTAURANTE Y LAVANDERÍA</t>
  </si>
  <si>
    <t>ELEMENTOS DE ASEO, LAVANDERIA Y CAFETERIA</t>
  </si>
  <si>
    <t>GASTOS LEGALES</t>
  </si>
  <si>
    <t>IMPUESTOS CONTRIBUCIONES Y TASAS</t>
  </si>
  <si>
    <t>OTROS GASTOS GENERALES</t>
  </si>
  <si>
    <t>DETERIORO, DEPRECIACIONES, AGORTAMIENTO, AMORTIZACIONES Y PROVISIONES</t>
  </si>
  <si>
    <t>TOTAL COSTOS</t>
  </si>
  <si>
    <t>EQUIPOS Y MATERIALES TECNOLÓGICOS</t>
  </si>
  <si>
    <t>RESULTADO DEL EJERCICIO</t>
  </si>
  <si>
    <t>001</t>
  </si>
  <si>
    <t>002</t>
  </si>
  <si>
    <t>003</t>
  </si>
  <si>
    <t>004</t>
  </si>
  <si>
    <t xml:space="preserve">ACTIVOS </t>
  </si>
  <si>
    <t>PASIVOS MAS PATRIMONIO</t>
  </si>
  <si>
    <t>DIFERENECIA</t>
  </si>
  <si>
    <t>INCAPACIDADES</t>
  </si>
  <si>
    <t>GRAVAMEN AL MOVIMIENTO FINANCIERO</t>
  </si>
  <si>
    <t>FUSIONADORA Y OTDR DVP 323</t>
  </si>
  <si>
    <t xml:space="preserve">APORTES RIESGOS LABORALES ARL </t>
  </si>
  <si>
    <t>IMPUESTO DE INDUSTRIA Y COMERCIO</t>
  </si>
  <si>
    <t>TOTAL INGRESOS(4210260101 - 482518)</t>
  </si>
  <si>
    <t>SERVICIO CUADRILLA</t>
  </si>
  <si>
    <t>SUMINISTRO E INSTALACIÓN (B.E. GRAVADA U.)</t>
  </si>
  <si>
    <t xml:space="preserve">HONORARIOS POR ADMINISTRACION DE PROYECTOS </t>
  </si>
  <si>
    <t>DEVOLUCIÓN HONORARIOS (DB)</t>
  </si>
  <si>
    <t>INTERESES RENDIMIENTOS FINANCIEROS</t>
  </si>
  <si>
    <t>ARRENDAMIENTO CARRO CANASTA</t>
  </si>
  <si>
    <t>ARRENDAMIENTO CARRO TALLER</t>
  </si>
  <si>
    <t>ARRENDAMIENTO MOTOCICLETA</t>
  </si>
  <si>
    <t>SOBRANTES AJUSTES DE IMPUESTOS</t>
  </si>
  <si>
    <t>DESCUENTO AUTORIZADO POR EL PROVEEDOR</t>
  </si>
  <si>
    <t>TOTAL GASTOS(5101010101 - 5890900102)</t>
  </si>
  <si>
    <t>SALARIOS EMPLEADOS</t>
  </si>
  <si>
    <t xml:space="preserve">GASTOS DE REPRESENTACION </t>
  </si>
  <si>
    <t xml:space="preserve">BONIFICACION POR SERVICIOS TRABAJADORES  OFICIALES </t>
  </si>
  <si>
    <t>BONIFICACION POR RECREACION TRABAJADORES OFICIALES</t>
  </si>
  <si>
    <t xml:space="preserve">APORTE CAJA DE COMPENSACION FAMILIAR COMFAMA </t>
  </si>
  <si>
    <t xml:space="preserve">COTIZACION A SEGURIDAD SOCIAL SALUD </t>
  </si>
  <si>
    <t>COTIZACION A RIESGOS LABORALES</t>
  </si>
  <si>
    <t xml:space="preserve">COTIZACION A SEGURIDAD SOCIAL PENSIONAL </t>
  </si>
  <si>
    <t>APORTES A ICBF</t>
  </si>
  <si>
    <t xml:space="preserve">APORTES A SENA </t>
  </si>
  <si>
    <t xml:space="preserve">VACACIONES EMPLEADOS OFICIALES </t>
  </si>
  <si>
    <t xml:space="preserve">CESANTIAS CONSOLIDADAS EMPLEADOS OFICIALES </t>
  </si>
  <si>
    <t xml:space="preserve">INTERESES A LAS CESANTAS EMPLEADOS OFICILAES </t>
  </si>
  <si>
    <t xml:space="preserve">PRIMA DE VACACIONES EMPLEADOS OFICIALES </t>
  </si>
  <si>
    <t xml:space="preserve">PRIMA DE NAVIDAD EMPLEADOS OFICIALES </t>
  </si>
  <si>
    <t xml:space="preserve">PRIMA DE SERVICIOS EMPLEADOS OFICIALES </t>
  </si>
  <si>
    <t xml:space="preserve">CAPACITACION Y BIENESTAR SOCIAL DEL PERSONAL </t>
  </si>
  <si>
    <t>HERRAMIENTAS DE TRABAJO</t>
  </si>
  <si>
    <t>MATERIALES E INSUMOS</t>
  </si>
  <si>
    <t>MANTENIMIENTO CARRO TALLER</t>
  </si>
  <si>
    <t>MANTENIMIENTO CARRO CANASTA</t>
  </si>
  <si>
    <t>MANTENIMIENTO MOTOCICLETAS</t>
  </si>
  <si>
    <t>MANTENIMIENTO SITIO WEB</t>
  </si>
  <si>
    <t xml:space="preserve">SERVICIOS DE TELEFONIA MOVIL </t>
  </si>
  <si>
    <t>SERVICIOS DE ACUEDUCTO</t>
  </si>
  <si>
    <t>SERVICIO DE ENERGÍA</t>
  </si>
  <si>
    <t>SERVICIO DE ASEO PÚBLICO</t>
  </si>
  <si>
    <t xml:space="preserve">SERVICIO PUBLICOS  DE INTERNET </t>
  </si>
  <si>
    <t xml:space="preserve">SUMINISTRO DE PAPELERIA Y ÚTILES PARA OFICINA </t>
  </si>
  <si>
    <t xml:space="preserve">POLIZA DE SEGUROS RESPONSABILIDAD </t>
  </si>
  <si>
    <t>PÓLIZA DE CUMPLIMIENTO</t>
  </si>
  <si>
    <t>COMBUSTIBLE CARRO CANASTA</t>
  </si>
  <si>
    <t>COMBUSTIBLE CARRO TALLER</t>
  </si>
  <si>
    <t>COMBUSTIBLE MOTOCICLETA</t>
  </si>
  <si>
    <t>HONORARIOS PRESTADORES DE SERVICIOS</t>
  </si>
  <si>
    <t>HONORARIOS SAIMYR</t>
  </si>
  <si>
    <t>TASA DEPORTE Y RECREACIÓN</t>
  </si>
  <si>
    <t>IMPUESTO SOBRE VEHÍCULOS AUTOMOTORES</t>
  </si>
  <si>
    <t>CONTRIBUCIÓN ESPECIAL FONDO SEGURIDAD</t>
  </si>
  <si>
    <t>ESTAMPILLA PRO CULTURA</t>
  </si>
  <si>
    <t>ESTAMPILLA PRO ADULTO MAYOR</t>
  </si>
  <si>
    <t>ESTAMPILLA PRO UDEA</t>
  </si>
  <si>
    <t>ESTAMPILLA PRO POLITÉCNICO</t>
  </si>
  <si>
    <t>ESTAMPILLA PRO HOSPITAL</t>
  </si>
  <si>
    <t>ESTAMPILLA PRO ELECTRIFICADORA</t>
  </si>
  <si>
    <t>IMPUESTO ALUMBRADO PÚBLICO</t>
  </si>
  <si>
    <t>RENOVACION DE CAMARA DE COMERCIO</t>
  </si>
  <si>
    <t>GASTOS BANCARIOS IVA</t>
  </si>
  <si>
    <t xml:space="preserve">GASTOS BANCARIOS DE COMISION </t>
  </si>
  <si>
    <t>COTIZACIÓN A RIESGOS LABORALES</t>
  </si>
  <si>
    <t>ARRENDAMIENTO VEHÍCULOS</t>
  </si>
  <si>
    <t>SERVICIOS DE APOYO TÉCNICO</t>
  </si>
  <si>
    <t xml:space="preserve">DETERIORO DE TRANSPORTE MOTOCICLETA BLANCA AZUL HONDA </t>
  </si>
  <si>
    <t xml:space="preserve">DETERIORO TIPO CAMIONETA NISSAN </t>
  </si>
  <si>
    <t>DETERIORO DE CARROCERIA PARA CAMIONETA 4X4</t>
  </si>
  <si>
    <t>DEPRECIACION EDIFICACIONES PROPIOS HISTORICO</t>
  </si>
  <si>
    <t>DEPRECIACIÓN MARCADORA TECHNIFOR DE MICROPERCUSIÓN</t>
  </si>
  <si>
    <t xml:space="preserve">DEPRECIACION HERRAMIENTAS DE TRABAJO CUADRILLA </t>
  </si>
  <si>
    <t>DEPRECIACION ENSERES DE OFICINA PROPIOS HISTORICOS</t>
  </si>
  <si>
    <t>DEPRECIACION MUEBLES DE OFICINA PROPIOS HISTORICO</t>
  </si>
  <si>
    <t>DEPRECIACION EQUIPOS DE COMUNICACION PROPIOS HISTORICO</t>
  </si>
  <si>
    <t>DEPRECIACIÓN DISPOSITIVOS MÓVILES Y BIOMETRÍA PDAS</t>
  </si>
  <si>
    <t>DEPRECIACION EQUIPOS DE COMPUTACION PROPIOS HISTORICO</t>
  </si>
  <si>
    <t>DEPRECIACION EQUIPOS DE TRANSPORTE, TRACCION Y ELEVACION PROPIOS</t>
  </si>
  <si>
    <t>SEDE ADMINISTRATIVA VDA EL ROSAL</t>
  </si>
  <si>
    <t>AMORTIZACION LICENCIA SOFTWARE</t>
  </si>
  <si>
    <t>REDONDEO DE CIFRAS A MILES</t>
  </si>
  <si>
    <t>OTROS GASTOS DIVERSOS</t>
  </si>
  <si>
    <t>TOTAL COSTOS(6210280101 - 6390909095)</t>
  </si>
  <si>
    <t>MATERIALES Y ACCESORIOS ALUMBRADO</t>
  </si>
  <si>
    <t>PRESTACION DE SERVICIOS PROFESIONALES</t>
  </si>
  <si>
    <t>PRESTACION DE SERVICIOS DE APOYO TECNICO</t>
  </si>
  <si>
    <t>TRANSPORTE DE CARGA Y PASAJEROS</t>
  </si>
  <si>
    <t>SEGUROS Y PÓLIZAS</t>
  </si>
  <si>
    <t>POSTES DE CONCRETO</t>
  </si>
  <si>
    <t>OTROS COSTOS DE OPERACIÓN.</t>
  </si>
  <si>
    <t>IVA MAYOR VALOR DEL COSTO</t>
  </si>
  <si>
    <t>CONTRATOS DE OBRA PÚBLICA EXCLUIDOS DE IVA</t>
  </si>
  <si>
    <t>REVISORÍA FISCAL</t>
  </si>
  <si>
    <t>CUOTA DE FISCALIZACION Y AUDITAJE CONTRALORIA</t>
  </si>
  <si>
    <t>DETERIORO ACUMULADO DE CUENTAS POR COBRAR (CR)</t>
  </si>
  <si>
    <t>SERVICIO ALUMBRADO PÚBLICO RIONEGRO</t>
  </si>
  <si>
    <t>ARRENDAMIENTO ESPACIO FÍSICO</t>
  </si>
  <si>
    <t>1</t>
  </si>
  <si>
    <t>2</t>
  </si>
  <si>
    <t>11</t>
  </si>
  <si>
    <t>23</t>
  </si>
  <si>
    <t>1105</t>
  </si>
  <si>
    <t>CAJA</t>
  </si>
  <si>
    <t>2313</t>
  </si>
  <si>
    <t>110501</t>
  </si>
  <si>
    <t>CAJA PRINCIPAL</t>
  </si>
  <si>
    <t>231301</t>
  </si>
  <si>
    <t>PRÉSTAMOS BANCA COMERCIAL C.P.</t>
  </si>
  <si>
    <t>11050101</t>
  </si>
  <si>
    <t>23130101</t>
  </si>
  <si>
    <t>1105010101</t>
  </si>
  <si>
    <t xml:space="preserve">CAJA PRINCIPAL </t>
  </si>
  <si>
    <t>2313010101</t>
  </si>
  <si>
    <t>ABONO CAPITAL CORTO PLAZO</t>
  </si>
  <si>
    <t>1110</t>
  </si>
  <si>
    <t>2313010102</t>
  </si>
  <si>
    <t>INTERESES EMPRÉSTITO BANCO OCCIDENTE C.P.</t>
  </si>
  <si>
    <t>231301010201</t>
  </si>
  <si>
    <t>INTERESES OCCIDENTE 47100001339</t>
  </si>
  <si>
    <t>231301010202</t>
  </si>
  <si>
    <t>INTERESES OCCIDENTE 47100001357</t>
  </si>
  <si>
    <t>231301010203</t>
  </si>
  <si>
    <t>INTERESES OCCIDENTE 47100001375</t>
  </si>
  <si>
    <t>231301010204</t>
  </si>
  <si>
    <t>INTERESES OOCIDENTE 47100001401</t>
  </si>
  <si>
    <t>111006</t>
  </si>
  <si>
    <t xml:space="preserve">CUENTA DE AHORROS </t>
  </si>
  <si>
    <t>2313010103</t>
  </si>
  <si>
    <t>INTERESES EMPRÉSTITO BANCOLOMBIA</t>
  </si>
  <si>
    <t>11100601</t>
  </si>
  <si>
    <t>BANCO DE OCCIDENTE</t>
  </si>
  <si>
    <t>231301010301</t>
  </si>
  <si>
    <t>INTERESES BANCOLOMBIA 240103790</t>
  </si>
  <si>
    <t>231301010302</t>
  </si>
  <si>
    <t>INTERESES BANCOLOMBIA 240104051</t>
  </si>
  <si>
    <t>1110060107</t>
  </si>
  <si>
    <t>CTA AH OCCIDENTE N° 471807677 CONLLANO</t>
  </si>
  <si>
    <t>231301010303</t>
  </si>
  <si>
    <t>INTERESES BANCOLOMBIA 240104417</t>
  </si>
  <si>
    <t>1110060108</t>
  </si>
  <si>
    <t>CTA AH OCCI 471805366 ACUERDO 001 DESCONCENTRACIÓN ALUMBRADO PUBLICO</t>
  </si>
  <si>
    <t>1110060109</t>
  </si>
  <si>
    <t xml:space="preserve">CTA AH OCCI 471805812 CIAD 239 APOYO LOGISTICO </t>
  </si>
  <si>
    <t>2314</t>
  </si>
  <si>
    <t>1110060110</t>
  </si>
  <si>
    <t xml:space="preserve">CTA AH OCCI 408885184 FID 421884 </t>
  </si>
  <si>
    <t>231401</t>
  </si>
  <si>
    <t>PRÉSTAMOS BANCA COMERCIAL L.P.</t>
  </si>
  <si>
    <t>23140101</t>
  </si>
  <si>
    <t>PRÉSTAMOS BANCA COMERCIAL L.P</t>
  </si>
  <si>
    <t>1110060112</t>
  </si>
  <si>
    <t>CTA AH OCCI 471806885 CIAD 359-2019 TIC RIONEGRO</t>
  </si>
  <si>
    <t>2314010101</t>
  </si>
  <si>
    <t>BANCO DE OCCIDENTE L.P.</t>
  </si>
  <si>
    <t>1110060114</t>
  </si>
  <si>
    <t>CTA AH OCCI 471807206 CIAD 2313-2019 APOYO F.P. SABANETA</t>
  </si>
  <si>
    <t>231401010101</t>
  </si>
  <si>
    <t>BANCO OOCIDENTE 47100001339</t>
  </si>
  <si>
    <t>1110060115</t>
  </si>
  <si>
    <t>CTA AH OCCI 471807263 CIAD 001-2020 VIGILANCIA SEDES ADVAS RIONEGRO</t>
  </si>
  <si>
    <t>231401010102</t>
  </si>
  <si>
    <t>BANCO OOCIDENTE 47100001357</t>
  </si>
  <si>
    <t>1110060117</t>
  </si>
  <si>
    <t>CTA AH OCCI 471807404 CIAD 007-2020 VIGILANCIA GUARNE</t>
  </si>
  <si>
    <t>231401010103</t>
  </si>
  <si>
    <t>BANCO OOCIDENTE 47100001375</t>
  </si>
  <si>
    <t>231401010104</t>
  </si>
  <si>
    <t>BANCO OOCIDENTE 47100001401</t>
  </si>
  <si>
    <t>1110060119</t>
  </si>
  <si>
    <t>CTA AH OCCI 471807560  CIAD 011-2020 MANTENIMIENTO VEHÍCULOS GUARNE</t>
  </si>
  <si>
    <t>1110060120</t>
  </si>
  <si>
    <t>CTA AH OCCI 471877750 CIAD 008-2020 VIGILANCIA  LA CEJA</t>
  </si>
  <si>
    <t>2314010102</t>
  </si>
  <si>
    <t>BANCO DE COLOMBIA L.P.</t>
  </si>
  <si>
    <t>1110060121</t>
  </si>
  <si>
    <t>CTA AH OCCI 471807776 CIAD 026-2020 MANTENIMIENTO CÁMARAS GUARNE</t>
  </si>
  <si>
    <t>231401010201</t>
  </si>
  <si>
    <t>BANCOLOMBIA 240103790</t>
  </si>
  <si>
    <t>231401010202</t>
  </si>
  <si>
    <t>BANCOLOMBIA 240104051</t>
  </si>
  <si>
    <t>1110060123</t>
  </si>
  <si>
    <t>CTA AH OCCI 471808022 CIAD 955-2020 MANTENIMIENTO CCTV VALLEDUPAR</t>
  </si>
  <si>
    <t>231401010203</t>
  </si>
  <si>
    <t>BANCOLOMBIA 240104417</t>
  </si>
  <si>
    <t>1110060124</t>
  </si>
  <si>
    <t>CTA AH OCCI 471808329 CIAD 1496-2021 VIGILANCIA SEDES EDUCATIVAS BELLO</t>
  </si>
  <si>
    <t>1110060126</t>
  </si>
  <si>
    <t>CTA AH OCCI 471808485 CIAD 0004-2021 APOYO LOGÍSTICO RIONEGRO</t>
  </si>
  <si>
    <t>24</t>
  </si>
  <si>
    <t>1110060127</t>
  </si>
  <si>
    <t>CTA AH OCCI 471808477 CIAD 0586-2021 APOYO LOGÍSTICO SABANETA</t>
  </si>
  <si>
    <t>2401</t>
  </si>
  <si>
    <t>240101</t>
  </si>
  <si>
    <t xml:space="preserve">ADQUISICION DE BIENES Y SERVICIOS NACIONALES </t>
  </si>
  <si>
    <t>1110060129</t>
  </si>
  <si>
    <t>CTA AH OCCI 471808790 CIAD 007-2021 VIGILANCIA SEDES ADMIN. GUARNE</t>
  </si>
  <si>
    <t>24010101</t>
  </si>
  <si>
    <t>1110060130</t>
  </si>
  <si>
    <t>CTA AH OCCI 471809426 CIAD 292-2021 VIGILANCIA SEDES ADMIN. COPACABANA</t>
  </si>
  <si>
    <t>2401010101</t>
  </si>
  <si>
    <t xml:space="preserve">VIGILANCIA Y SEGURIDAD PRIVADA </t>
  </si>
  <si>
    <t>1110060131</t>
  </si>
  <si>
    <t>CTA AH OCCI 471809277 CI 008-2021 MODERNIZACIÓN ILUMINACIÓN ESCENARIOS DEPORTIVOS IMER</t>
  </si>
  <si>
    <t>2401010102</t>
  </si>
  <si>
    <t>PAPELERIA UTILES DE ESCRITORIO Y OFICINA</t>
  </si>
  <si>
    <t>1110060132</t>
  </si>
  <si>
    <t xml:space="preserve">CTA AH OCCI 471809145 CIAD 247-2021 MANTENIMIENTO PARQUE AUTOMOTOR FUERZA PÚBLICA </t>
  </si>
  <si>
    <t>1110060133</t>
  </si>
  <si>
    <t>CTA AH OCCI 471809210 CONV 002-2021 MANTENIMIENTO CCTV SAN VICENTE</t>
  </si>
  <si>
    <t>2401010106</t>
  </si>
  <si>
    <t xml:space="preserve">DOTACION Y PRENDAS INSTITUCIONALES </t>
  </si>
  <si>
    <t>2401010109</t>
  </si>
  <si>
    <t>LICENCIAS Y SOFTWARE</t>
  </si>
  <si>
    <t>1110060135</t>
  </si>
  <si>
    <t xml:space="preserve">CTA AH OCCI 471809749 CI 033-2021 SUMINISTRO E INSTALACIÓN ALUMBRADO PÚBLICO TRAMO PEAJE </t>
  </si>
  <si>
    <t>2401010110</t>
  </si>
  <si>
    <t xml:space="preserve">POLIZA DE SEGUROS </t>
  </si>
  <si>
    <t>1110060136</t>
  </si>
  <si>
    <t>CTA AH OCCI 471809822 CIAD 1160-2021 VIGILANCIA SEDES ADMINISTRATIVAS BELLO</t>
  </si>
  <si>
    <t>1110060137</t>
  </si>
  <si>
    <t>CTA AH OCCI 471810150 CIAD 2210-2021 APOYO LOGÍSTICO SABANETA</t>
  </si>
  <si>
    <t>2401010114</t>
  </si>
  <si>
    <t>CXP COMBUSTIBLES Y LUBRICANTES</t>
  </si>
  <si>
    <t>1110060138</t>
  </si>
  <si>
    <t>CTA AH OCCI 471810200 CIAD 0166-2021 HOSPITAL SAN JUAN DE DIOS RIO</t>
  </si>
  <si>
    <t>2401010115</t>
  </si>
  <si>
    <t>COMPRA DE SUMINISTROS</t>
  </si>
  <si>
    <t>1110060139</t>
  </si>
  <si>
    <t>CTA AH OCCI 471810028 CIAD 056-2021 VIG CRT RIONEGRO</t>
  </si>
  <si>
    <t>2401010116</t>
  </si>
  <si>
    <t xml:space="preserve">TELECOMUNICACIONES </t>
  </si>
  <si>
    <t>1110060140</t>
  </si>
  <si>
    <t>CTA AH OCCI 471810036 CIAD 064-2021 APOYO LOGIST FUERZA PUBLICA RIO</t>
  </si>
  <si>
    <t>2401010117</t>
  </si>
  <si>
    <t>MANTENIMIENTO VEHICULOS</t>
  </si>
  <si>
    <t>1110060141</t>
  </si>
  <si>
    <t>CTA AH OCCI 471809988 CIAD 428-2021 VIG SEDES LA CEJA</t>
  </si>
  <si>
    <t>ELEMENTOS DE PROTECCIÓN PERSONAL</t>
  </si>
  <si>
    <t>1110060142</t>
  </si>
  <si>
    <t xml:space="preserve">CTA AH OCCI 471810143 CIAD 102-2021 VIGILACIA SEDES ADVAS GUARNE  </t>
  </si>
  <si>
    <t>1110060144</t>
  </si>
  <si>
    <t>CTA AH OCCI 471809970 CIAD 009-2021 VIGILANCIA IMER</t>
  </si>
  <si>
    <t>24010102</t>
  </si>
  <si>
    <t>1110060146</t>
  </si>
  <si>
    <t>CTA AH OCCIDENTE N° 471810721 FONDO COMÚN</t>
  </si>
  <si>
    <t>2401010201</t>
  </si>
  <si>
    <t>1110060147</t>
  </si>
  <si>
    <t>CTA AH OCCIDENTE N° 471810739 HONORARIOS</t>
  </si>
  <si>
    <t>11100602</t>
  </si>
  <si>
    <t>BANCOLOMBIA</t>
  </si>
  <si>
    <t>1110060201</t>
  </si>
  <si>
    <t>CTA AH BANCOL 02475874644 CIAD 702-2017 COMBUSTIBLE  SABANETA/2017</t>
  </si>
  <si>
    <t>1110060202</t>
  </si>
  <si>
    <t>CTA AH BANCOL 02400046983 CIAD 026 CMC 2019</t>
  </si>
  <si>
    <t>1110060203</t>
  </si>
  <si>
    <t>CTA AH BANCOL 02400075312 CIAD 718 TRANSPORTE TERRESTRE BELLO</t>
  </si>
  <si>
    <t>1110060204</t>
  </si>
  <si>
    <t>CTA AH BANCOL 02400080715 CIAD 763-2019 PISC BELLO</t>
  </si>
  <si>
    <t>1110060205</t>
  </si>
  <si>
    <t>CTA AH BANCOL 02400000700 CIAD 005-2020 CMC RIONEGRO</t>
  </si>
  <si>
    <t>24010116</t>
  </si>
  <si>
    <t>2401011601</t>
  </si>
  <si>
    <t>1110060207</t>
  </si>
  <si>
    <t>CTA  AH BANCOL 02400001489 CIAD 1003142-2020 REFUERZO TECNOL. LA ESTRELLA</t>
  </si>
  <si>
    <t>24010117</t>
  </si>
  <si>
    <t xml:space="preserve">SUMINISTRO E INSTALACION </t>
  </si>
  <si>
    <t>1110060209</t>
  </si>
  <si>
    <t>CTA  AH BANCOL 02400001642 CIAD 029-2020 AMPLIACIÓN Y MTTO CCTV RIONEGRO</t>
  </si>
  <si>
    <t>2401011701</t>
  </si>
  <si>
    <t>SUMINISTRO E INSTALACIÓN</t>
  </si>
  <si>
    <t>1110060210</t>
  </si>
  <si>
    <t>CTA  AH BANCOL 02400001790 CONV 023-2020 ALUMBRADO NAVIDEÑO RIONEGRO</t>
  </si>
  <si>
    <t>1110060211</t>
  </si>
  <si>
    <t>CTA  AH BANCOL 02400001909 CIAD 408-2020 MODERNIZACIÓN Y EXPANSIÓN ALUMBRADO EL SANTUARIO</t>
  </si>
  <si>
    <t>2407</t>
  </si>
  <si>
    <t>1110060212</t>
  </si>
  <si>
    <t>CTA  AH BANCOL 02400001644 HONORARIOS ESO</t>
  </si>
  <si>
    <t>240722</t>
  </si>
  <si>
    <t>ESTAMPILLAS</t>
  </si>
  <si>
    <t>1110060213</t>
  </si>
  <si>
    <t>CTA  AH BANCOL 02400002189 CIAD 100-2020 ALUMBRADO NAVIDEÑO SAN LUIS</t>
  </si>
  <si>
    <t>24072201</t>
  </si>
  <si>
    <t>ESTAMPILLAS A FAVOR DEL MUNICIPIO DE RIONEGRO</t>
  </si>
  <si>
    <t>1110060215</t>
  </si>
  <si>
    <t>CTA  AH BANCOL 02400002352 CIAD 064-2021 HOSPITAL SAN JUAN DE DIOS RIONEGRO</t>
  </si>
  <si>
    <t>1110060216</t>
  </si>
  <si>
    <t>CTA  AH BANCOL 02400002391 CIAD 1070-002-2021 VIGILANCIAS SEDES RIONEGRO</t>
  </si>
  <si>
    <t>2407220102</t>
  </si>
  <si>
    <t>PRO CULTURA RIONEGRO</t>
  </si>
  <si>
    <t>2407220103</t>
  </si>
  <si>
    <t>PRO ADULTO MAYOR RIONEGRO</t>
  </si>
  <si>
    <t>1110060218</t>
  </si>
  <si>
    <t>CTA  AH BANCOL 02400002360 CIAD 020-2021 VIGILANCIA SEDE LA CEJA</t>
  </si>
  <si>
    <t>2407220104</t>
  </si>
  <si>
    <t>PRO UNIVERSIDAD DE ANTIOQUIA</t>
  </si>
  <si>
    <t>1110060219</t>
  </si>
  <si>
    <t>CTA AH BANCOL 02400003268 CIAD 006-2021 CMC RIONEGRO</t>
  </si>
  <si>
    <t>2407220105</t>
  </si>
  <si>
    <t>PRO POLITECNICO COLOMBIANO JIC</t>
  </si>
  <si>
    <t>1110060220</t>
  </si>
  <si>
    <t>CTA AH BANCOL 02400003480 CI OP 001-2021 ALUMBRADO PARQUE PERRUNO RIONEGRO</t>
  </si>
  <si>
    <t>2407220199</t>
  </si>
  <si>
    <t>CIERRE ESTAMPILLAS MUNICIPIO RIONEGRO</t>
  </si>
  <si>
    <t>1110060221</t>
  </si>
  <si>
    <t>CTA AH BANCOL 02400003502 C.I. 023-2021 ALUMBRADO PLAN VIAL</t>
  </si>
  <si>
    <t>24072202</t>
  </si>
  <si>
    <t>ESTAMPILLAS A FAVOR DEL MUNICIPIO DE SABANETA</t>
  </si>
  <si>
    <t>1110060223</t>
  </si>
  <si>
    <t>CTA AH BANCOL 02400003647 CIAD 0880-2021 TRANSPORTE TERRESTRE SECRETARIA EDUCACIÓN BELLO</t>
  </si>
  <si>
    <t>2407220201</t>
  </si>
  <si>
    <t>PRO HOSPITAL SABANETA 0.5%</t>
  </si>
  <si>
    <t>1110060224</t>
  </si>
  <si>
    <t>CTA AH BANCOL 02400003669 CIAD 346-2021 SISTEMA DE SEGURIDAD CIUDADANA LA CEJA</t>
  </si>
  <si>
    <t>2407220202</t>
  </si>
  <si>
    <t>PRO ADULTO SABANETA 2%</t>
  </si>
  <si>
    <t>1110060225</t>
  </si>
  <si>
    <t>CTA AH BANCOL 02400003628 CI 100310722021-2021 ARRENDAMIENTO PDAS LA ESTRELLA</t>
  </si>
  <si>
    <t>2407220203</t>
  </si>
  <si>
    <t>PRO CULTURA SABANETA 1%</t>
  </si>
  <si>
    <t>1110060226</t>
  </si>
  <si>
    <t>CTA AH BANCOL 02400003960 CIAD 1074-2021 VIGILANCIAS SEDES EDUCATIVAS BELLO</t>
  </si>
  <si>
    <t>1110060227</t>
  </si>
  <si>
    <t>CTA AH BANCOL 02400004138 CIAD 043 -2021 VIDEO VIGILANCIA COLABORATIVA RIONEGRO</t>
  </si>
  <si>
    <t>24072203</t>
  </si>
  <si>
    <t xml:space="preserve">ESTAMPILLAS A FAVOR DEL MUNICIPIO DE BELLO </t>
  </si>
  <si>
    <t>1110060228</t>
  </si>
  <si>
    <t>CTA AH BANCOL 02400003435 AOM FIDUCIARIA</t>
  </si>
  <si>
    <t>2407220301</t>
  </si>
  <si>
    <t>PRO HOSPITAL BELLO 0.3%</t>
  </si>
  <si>
    <t>2407220302</t>
  </si>
  <si>
    <t>PRO ADULTO MAYOR BELLO 2%</t>
  </si>
  <si>
    <t>1110060230</t>
  </si>
  <si>
    <t>CTA AH BANCOL 02400004356 CIAD 1003158-2021 MODERNIZACIÓN Y FORTALECIMIENTO CCTV LA ESTRELLA</t>
  </si>
  <si>
    <t>2407220303</t>
  </si>
  <si>
    <t>PRO CULTURA BELLO 0.5%</t>
  </si>
  <si>
    <t>1110060231</t>
  </si>
  <si>
    <t>CTA AH BANCOL 02400004179 CIAD 318-2021 MANTENIMIENTO PREVENTIVO Y CORRECTIVO CCTV COPACABANA</t>
  </si>
  <si>
    <t>2407220304</t>
  </si>
  <si>
    <t>PRO UDEA BELLO 0.2%</t>
  </si>
  <si>
    <t>1110060232</t>
  </si>
  <si>
    <t>CTA AH BANCOL 02400004807 CIAD 1556-2021 VIG SEDES EDUCATIVAS BELLO</t>
  </si>
  <si>
    <t>24072206</t>
  </si>
  <si>
    <t>ESTAMPILLAS A FAVOR DEL MUNICIPIO DE LA CEJA</t>
  </si>
  <si>
    <t>1110060234</t>
  </si>
  <si>
    <t>CTA AH BANCOL 02400004472 CIAD 047-2021 RENOVACIÓN SERVICIO DATA CENTER EXT RIONEGRO</t>
  </si>
  <si>
    <t>2407220601</t>
  </si>
  <si>
    <t>PROHOSPITAL LA CEJA 1%</t>
  </si>
  <si>
    <t>2407220602</t>
  </si>
  <si>
    <t>PRO CULTURA 1% LA CEJA</t>
  </si>
  <si>
    <t>11100604</t>
  </si>
  <si>
    <t>BANCO CAJA SOCIAL</t>
  </si>
  <si>
    <t>2407220603</t>
  </si>
  <si>
    <t>PRO ADULTO MAYOR LA CEJA 3%</t>
  </si>
  <si>
    <t>1110060402</t>
  </si>
  <si>
    <t>CTA AH CAJA SOCIAL 24101097460 CIAD 021-2020 VIGILANCIA CRT RIONEGRO</t>
  </si>
  <si>
    <t>2407220604</t>
  </si>
  <si>
    <t>PRO U DE A LA CEJA 0.5%</t>
  </si>
  <si>
    <t>11100605</t>
  </si>
  <si>
    <t>IDEA</t>
  </si>
  <si>
    <t>24072208</t>
  </si>
  <si>
    <t>ESTAMPILLAS A FAVOR DEL MUNICIPIO DE GUARNE</t>
  </si>
  <si>
    <t>1110060501</t>
  </si>
  <si>
    <t>CTA AH IDEA 10011596 CIAD 0168-2021 VIGILANCIA SEDES ADMINISTRATIVAS BELLO</t>
  </si>
  <si>
    <t>2407220801</t>
  </si>
  <si>
    <t>PRO HOSPITAL GUARNE 1%</t>
  </si>
  <si>
    <t>2407220802</t>
  </si>
  <si>
    <t>PRO ADULTO MAYOR GUARNE 4%</t>
  </si>
  <si>
    <t>2407220803</t>
  </si>
  <si>
    <t>PRO CULTURA GUARNE 2%</t>
  </si>
  <si>
    <t>1110060505</t>
  </si>
  <si>
    <t>CTA AH IDEA 10011600 CIAD 0001-2021 VIGILANCIA SEDES IMER</t>
  </si>
  <si>
    <t>1110060506</t>
  </si>
  <si>
    <t>CTA AH IDEA 10011629 CI 119-2021 PANELES SOLARES EL SANTUARIO</t>
  </si>
  <si>
    <t>1110060507</t>
  </si>
  <si>
    <t>CTA AH IDEA 10011636 CIAD 0106-2021 VIGILANCIA FLA</t>
  </si>
  <si>
    <t>1110060508</t>
  </si>
  <si>
    <t>CTA AH IDEA 10011594 INSTALACIÓN ALUMBRADO PÚBLICO CANTO</t>
  </si>
  <si>
    <t>1110060510</t>
  </si>
  <si>
    <t>CTA AH IDEA 10012432 CIAD 1456-2021 CAMARAS ENVIGADO</t>
  </si>
  <si>
    <t>24072210</t>
  </si>
  <si>
    <t>ESTAMPILLAS A FAVOR DE MUNICIPIO DE SAN LUIS</t>
  </si>
  <si>
    <t>11100606</t>
  </si>
  <si>
    <t>BANCO DE BOGOTA</t>
  </si>
  <si>
    <t>2407221099</t>
  </si>
  <si>
    <t>CIERRE ESTAMPILLAS SAN LUIS</t>
  </si>
  <si>
    <t>1110060601</t>
  </si>
  <si>
    <t>CTA AH BOGOTÁ 532353182 C.I. 148-2021 IMPLEMENTACIÓN SISTEMA VIDEO VIGILANCIA CONCEPCIÓN</t>
  </si>
  <si>
    <t>24072212</t>
  </si>
  <si>
    <t>ESTAMPILLAS A FAVOR DEL DEPARTAMENTO (FLA)</t>
  </si>
  <si>
    <t>1110060603</t>
  </si>
  <si>
    <t>CTA AH BOGOTÁ 532357860 C.I. 062-2021 ILUMINACIÓN PLAN VIAL II RIONEGRO</t>
  </si>
  <si>
    <t>2407221201</t>
  </si>
  <si>
    <t>PRO ADULTO MAYOR FLA 2%</t>
  </si>
  <si>
    <t>1110060604</t>
  </si>
  <si>
    <t>CTA AH BOGOTÁ 5322376860 CI 08-2022 ILUMINACIO EL TANQUE COMANDO EL PORVENIR</t>
  </si>
  <si>
    <t>2407221202</t>
  </si>
  <si>
    <t>PRO ENVIGADO FLA 0.4%</t>
  </si>
  <si>
    <t>1110060605</t>
  </si>
  <si>
    <t>CTA AH BOGOTÁ 532377553 CI 104-2022 CANTO LOTES Y URBANISMO</t>
  </si>
  <si>
    <t>2407221203</t>
  </si>
  <si>
    <t>PRO HOSPITAL FLA 1%</t>
  </si>
  <si>
    <t>1110060606</t>
  </si>
  <si>
    <t>CTA AH BOGOTÁ 532378122 CI 037-2022 HARAS DE SANTA LUCIA</t>
  </si>
  <si>
    <t>2407221204</t>
  </si>
  <si>
    <t>PRO DESARROLLO FLA 0.6%</t>
  </si>
  <si>
    <t>1110060607</t>
  </si>
  <si>
    <t>CTA AH BOGOTÁ 532378387 CIAD 002-2022 VIGILANCIA SEDES ADMIN RIONEGRO</t>
  </si>
  <si>
    <t>2407221205</t>
  </si>
  <si>
    <t>PRO POLITECNICO FLA 0.4%</t>
  </si>
  <si>
    <t>11100607</t>
  </si>
  <si>
    <t>DAVIVIENDA</t>
  </si>
  <si>
    <t>1110060701</t>
  </si>
  <si>
    <t>CI 052-2022 CONSTRUCCION RED E ILUMANICON TRAMO DON DIEGO</t>
  </si>
  <si>
    <t>11100608</t>
  </si>
  <si>
    <t>BANCO AV VILLAS</t>
  </si>
  <si>
    <t>1110060802</t>
  </si>
  <si>
    <t>CTA AH AV VILLAS N° 339011066 CI 037-2022 TERRAGRANDE</t>
  </si>
  <si>
    <t>240726</t>
  </si>
  <si>
    <t>RENDIMIENTOS FINANCIEROS</t>
  </si>
  <si>
    <t>1132</t>
  </si>
  <si>
    <t>24072601</t>
  </si>
  <si>
    <t>RENDIMIENTOS FINANCIEROS A FAVOR DE MUNICIPIOS</t>
  </si>
  <si>
    <t>113210</t>
  </si>
  <si>
    <t>2407260101</t>
  </si>
  <si>
    <t>RENDIMIENTOS EN CUENTAS DE AHORROS</t>
  </si>
  <si>
    <t>11321002</t>
  </si>
  <si>
    <t>CUENTAS DE AHORRO</t>
  </si>
  <si>
    <t>2424</t>
  </si>
  <si>
    <t>242401</t>
  </si>
  <si>
    <t>APORTES A FONDOS PENSIONALES</t>
  </si>
  <si>
    <t>24240101</t>
  </si>
  <si>
    <t xml:space="preserve">APORTES A FONDOS PENSIONALES </t>
  </si>
  <si>
    <t>2424010101</t>
  </si>
  <si>
    <t xml:space="preserve">APORTES DE FONDOS PENSIONALES </t>
  </si>
  <si>
    <t>242402</t>
  </si>
  <si>
    <t>APORTES A SEGURIDAD SOCIAL EN SALUD</t>
  </si>
  <si>
    <t>24240201</t>
  </si>
  <si>
    <t xml:space="preserve">APORTES A SEGURIDAD SOCIAL EN SALUD </t>
  </si>
  <si>
    <t>2424020101</t>
  </si>
  <si>
    <t>242411</t>
  </si>
  <si>
    <t xml:space="preserve">EMBARGOS JUDICIALES </t>
  </si>
  <si>
    <t>24241101</t>
  </si>
  <si>
    <t>2424110101</t>
  </si>
  <si>
    <t>EMBARGOS JUDICIALES BANCO AGRARIO</t>
  </si>
  <si>
    <t>242490</t>
  </si>
  <si>
    <t>OTROS DESCUENTOS DE NOMINA</t>
  </si>
  <si>
    <t>24249001</t>
  </si>
  <si>
    <t>FONDO DE SOLIDARIDAD PENSIONAL</t>
  </si>
  <si>
    <t>2424900101</t>
  </si>
  <si>
    <t>2436</t>
  </si>
  <si>
    <t>243603</t>
  </si>
  <si>
    <t>RETENCION EN LA FUENTE POR HONORARIOS</t>
  </si>
  <si>
    <t>24360301</t>
  </si>
  <si>
    <t>RETENCION POR HONORARIOS</t>
  </si>
  <si>
    <t>2436030102</t>
  </si>
  <si>
    <t>HONORARIOS 11%</t>
  </si>
  <si>
    <t>243605</t>
  </si>
  <si>
    <t xml:space="preserve">RETENCION EN LA FUENTE POR SERVICIOS </t>
  </si>
  <si>
    <t>24360501</t>
  </si>
  <si>
    <t xml:space="preserve">RETEFUENTE POR SERVICIOS </t>
  </si>
  <si>
    <t>2436050101</t>
  </si>
  <si>
    <t>SERVICIOS ASEO Y VIGILANCIA 2%</t>
  </si>
  <si>
    <t>2436050103</t>
  </si>
  <si>
    <t>SERVICIOS DECLARANTES 4%</t>
  </si>
  <si>
    <t>2436050106</t>
  </si>
  <si>
    <t>SERVICIO TRANSPORTE CARGA 1%</t>
  </si>
  <si>
    <t>2436050108</t>
  </si>
  <si>
    <t>SERVICIOS SOFTWARE 3.5%</t>
  </si>
  <si>
    <t>243606</t>
  </si>
  <si>
    <t>ARRENDAMIENTOS</t>
  </si>
  <si>
    <t>24360601</t>
  </si>
  <si>
    <t xml:space="preserve">RETENCION EN LA FUENTE POR ARRENDAMIENTO </t>
  </si>
  <si>
    <t>2436060102</t>
  </si>
  <si>
    <t>ARRENDAMIENTO DE BIENES MUEBLES 4%</t>
  </si>
  <si>
    <t>243608</t>
  </si>
  <si>
    <t xml:space="preserve">RETENCION EN LA FUENTE POR COMPRAS </t>
  </si>
  <si>
    <t>24360801</t>
  </si>
  <si>
    <t xml:space="preserve">RETEFUENTE COMPRAS </t>
  </si>
  <si>
    <t>2436080101</t>
  </si>
  <si>
    <t>COMPRAS COMBUSTIBLE 0.10%</t>
  </si>
  <si>
    <t>2436080102</t>
  </si>
  <si>
    <t>COMPRAS GENERAL DECLARANTES 2.5%</t>
  </si>
  <si>
    <t>CTA AH 5672065815 CIAD 220-2020 VIG SEDES ADVAS SABANETA</t>
  </si>
  <si>
    <t>243615</t>
  </si>
  <si>
    <t>A EMPLEADOS ARTICULO 383 E.T</t>
  </si>
  <si>
    <t>24361501</t>
  </si>
  <si>
    <t xml:space="preserve">A EMPLEADOS ARTICULO 383 E.T </t>
  </si>
  <si>
    <t>1132100214</t>
  </si>
  <si>
    <t>2436150101</t>
  </si>
  <si>
    <t>113210021403</t>
  </si>
  <si>
    <t>CTA AH CAJA SOCIAL 24100717800 CIAD 064-2020 SEGURIDAD PRIVADA</t>
  </si>
  <si>
    <t>243625</t>
  </si>
  <si>
    <t>IMPUESTO A LAS VENTAS RETENIDO</t>
  </si>
  <si>
    <t>11321003</t>
  </si>
  <si>
    <t>EMBARGOS JUDICIALES</t>
  </si>
  <si>
    <t>24362501</t>
  </si>
  <si>
    <t>RETEFUENTE IVA RETENIDO</t>
  </si>
  <si>
    <t>1132100301</t>
  </si>
  <si>
    <t>BANCO AGRARIO EMBARGOS JUDICIALES</t>
  </si>
  <si>
    <t>2436250101</t>
  </si>
  <si>
    <t>RETEFUENTE IVA SERVICIOS 15%</t>
  </si>
  <si>
    <t>2436250102</t>
  </si>
  <si>
    <t>RETEFUENTE IVA COMPRAS 15%</t>
  </si>
  <si>
    <t>12</t>
  </si>
  <si>
    <t>1221</t>
  </si>
  <si>
    <t>INVERSIONES DE ADMINISTRACIÓN DE LIQUIDEZ A VALOR DE MERCADO (VALOR RAZONABLE) CON CAMBIOS EN EL RESULTADO</t>
  </si>
  <si>
    <t>122116</t>
  </si>
  <si>
    <t>FONDO DE INVERSIÓN COLECTIVA</t>
  </si>
  <si>
    <t>12211601</t>
  </si>
  <si>
    <t>FONDO DE INVERSIÓN COLECTIVA ABIERTO</t>
  </si>
  <si>
    <t>1221160102</t>
  </si>
  <si>
    <t>FIDUCIARIA OCCIDENTE 421884 - 0916</t>
  </si>
  <si>
    <t>1221160105</t>
  </si>
  <si>
    <t>FIDUAGRARIA OCCIDENTE 256-12693-9 C.I. 062-2021 PLAN VIAL II RIONEGRO</t>
  </si>
  <si>
    <t>243695</t>
  </si>
  <si>
    <t>AUTORRETENCIONES</t>
  </si>
  <si>
    <t>13</t>
  </si>
  <si>
    <t>24369501</t>
  </si>
  <si>
    <t>1317</t>
  </si>
  <si>
    <t>131719</t>
  </si>
  <si>
    <t>ADMINISTRACION DE PROYECTOS</t>
  </si>
  <si>
    <t>13171901</t>
  </si>
  <si>
    <t>CUENTAS POR COBRAR HONORARIOS</t>
  </si>
  <si>
    <t>1317190101</t>
  </si>
  <si>
    <t xml:space="preserve">CUENTAS POR COBRAR HONORARIOS </t>
  </si>
  <si>
    <t>2440</t>
  </si>
  <si>
    <t>244004</t>
  </si>
  <si>
    <t xml:space="preserve">IMPUESTO DE INDUSTRIA Y COMERCIO </t>
  </si>
  <si>
    <t>24400401</t>
  </si>
  <si>
    <t>INDUSTRIA Y COMERCIO MUNICIPIO DE RIONEGRO</t>
  </si>
  <si>
    <t>2440040101</t>
  </si>
  <si>
    <t>INDUSTRIA Y COMERCIO RIO ( ICA 0.8% )</t>
  </si>
  <si>
    <t>2440040102</t>
  </si>
  <si>
    <t>INDUSTRIA Y COMERCIO ( ICA 0.5% ) RIO</t>
  </si>
  <si>
    <t>131730</t>
  </si>
  <si>
    <t>24400402</t>
  </si>
  <si>
    <t>INDUSTRIA Y COMERCIO MUNICIPIO DE SABANETA</t>
  </si>
  <si>
    <t>13173001</t>
  </si>
  <si>
    <t>2440040201</t>
  </si>
  <si>
    <t>INDUSTRIA Y COMERCIO (ICA 0.10% ) SABANE</t>
  </si>
  <si>
    <t>1317300101</t>
  </si>
  <si>
    <t xml:space="preserve">SERVICIO DE CUADRILLA </t>
  </si>
  <si>
    <t>24400405</t>
  </si>
  <si>
    <t>INDUSTRIA Y COMERCIO MUNICIPIO DE BELLO</t>
  </si>
  <si>
    <t>1384</t>
  </si>
  <si>
    <t>2440040504</t>
  </si>
  <si>
    <t>INDUSTRIA Y COMERCIO ( ICA 1%    ) BELLO</t>
  </si>
  <si>
    <t>138439</t>
  </si>
  <si>
    <t>13843901</t>
  </si>
  <si>
    <t>24400407</t>
  </si>
  <si>
    <t>INDUSTRIA Y COMERCIO MUNICIPIO DE LA CEJA</t>
  </si>
  <si>
    <t>1384390101</t>
  </si>
  <si>
    <t>ARRENDAMIENTO OPERATIVO VEHÍCULOS</t>
  </si>
  <si>
    <t>2440040701</t>
  </si>
  <si>
    <t>INDUSTRIA Y COMERCIO ICA 1% LA CEJA</t>
  </si>
  <si>
    <t>138490</t>
  </si>
  <si>
    <t>24400409</t>
  </si>
  <si>
    <t>INDUSTRIA Y COMERCIO MUNICIPIO DE GUARNE</t>
  </si>
  <si>
    <t>13849001</t>
  </si>
  <si>
    <t>2440040901</t>
  </si>
  <si>
    <t>RETE ICA GUARNE 1%</t>
  </si>
  <si>
    <t>1384900101</t>
  </si>
  <si>
    <t>13849010</t>
  </si>
  <si>
    <t>A EMPLEADOS</t>
  </si>
  <si>
    <t>1384901001</t>
  </si>
  <si>
    <t xml:space="preserve">A EMPLEADOS </t>
  </si>
  <si>
    <t>24400413</t>
  </si>
  <si>
    <t>INDUSTRIA Y COMERCIO MUNICIPIO ITAGÜÍ</t>
  </si>
  <si>
    <t>13849011</t>
  </si>
  <si>
    <t>2440041301</t>
  </si>
  <si>
    <t>INDUSTRIA Y COMERCIO ITAGÜÍ 1%</t>
  </si>
  <si>
    <t>1384901101</t>
  </si>
  <si>
    <t>INCAPACIDAD GENERAL Y LABORAL</t>
  </si>
  <si>
    <t>24400415</t>
  </si>
  <si>
    <t>INDUSTRIA Y COMERCIO MUNICIPIO DE ENVIGADO</t>
  </si>
  <si>
    <t>2440041501</t>
  </si>
  <si>
    <t>INDUSTRIA Y COMERCIO ENVIGADO ( ICA 0.8% )</t>
  </si>
  <si>
    <t>24400490</t>
  </si>
  <si>
    <t>DECLARACIÓN INDUSTRIA Y COMERCIO ANUAL</t>
  </si>
  <si>
    <t>2440049001</t>
  </si>
  <si>
    <t>ICA ANUAL MUNICIPIOS</t>
  </si>
  <si>
    <t>15</t>
  </si>
  <si>
    <t>244020</t>
  </si>
  <si>
    <t xml:space="preserve">GRAVAMEN A LOS MOVIMIENTOS FINANCIEROS </t>
  </si>
  <si>
    <t>24402001</t>
  </si>
  <si>
    <t xml:space="preserve">GRAVAMEN </t>
  </si>
  <si>
    <t>2440200101</t>
  </si>
  <si>
    <t>244024</t>
  </si>
  <si>
    <t>TASAS</t>
  </si>
  <si>
    <t>24402401</t>
  </si>
  <si>
    <t>TASA PRO DEPORTES Y RECREACIÓN</t>
  </si>
  <si>
    <t>1514</t>
  </si>
  <si>
    <t>2440240101</t>
  </si>
  <si>
    <t>PRO DEPORTE Y RECREACIÓN 2.5% RIONEGRO</t>
  </si>
  <si>
    <t>151490</t>
  </si>
  <si>
    <t>INVENTARIO OTROS MATERIALES Y SUMINISTROS</t>
  </si>
  <si>
    <t>2440240102</t>
  </si>
  <si>
    <t>PRO DEPORTES Y RECREACIÓN 2.5% LA CEJA</t>
  </si>
  <si>
    <t>15149001</t>
  </si>
  <si>
    <t>2440240104</t>
  </si>
  <si>
    <t>PRO DEPORTE Y RECREACIÓN 1% BELLO</t>
  </si>
  <si>
    <t>1514900101</t>
  </si>
  <si>
    <t>2440240105</t>
  </si>
  <si>
    <t>PRO DEPORTES Y RECREACIÓN 1% FLA</t>
  </si>
  <si>
    <t>2440240106</t>
  </si>
  <si>
    <t>PRO DEPORTE Y RECREACIÓN 2.5% GUARNE</t>
  </si>
  <si>
    <t>16</t>
  </si>
  <si>
    <t>1605</t>
  </si>
  <si>
    <t>244085</t>
  </si>
  <si>
    <t xml:space="preserve">OTROS IMPUESTOS MUNICIPALES </t>
  </si>
  <si>
    <t>160501</t>
  </si>
  <si>
    <t>TERRENOS URBANOS</t>
  </si>
  <si>
    <t>24408501</t>
  </si>
  <si>
    <t>FONDO DE CUENTA TERRITORIAL FONSET 5%</t>
  </si>
  <si>
    <t>16050101</t>
  </si>
  <si>
    <t>2440850101</t>
  </si>
  <si>
    <t xml:space="preserve">FONDO DE CUENTA TERRITORIAL FONSET RIONEGRO 5% </t>
  </si>
  <si>
    <t>1605010101</t>
  </si>
  <si>
    <t>2445</t>
  </si>
  <si>
    <t>1615</t>
  </si>
  <si>
    <t>244502</t>
  </si>
  <si>
    <t>VENTA DE SERVICIOS</t>
  </si>
  <si>
    <t>161501</t>
  </si>
  <si>
    <t xml:space="preserve">EDIFICACIONES </t>
  </si>
  <si>
    <t>24450201</t>
  </si>
  <si>
    <t>IVA GENERADO SERVICIOS</t>
  </si>
  <si>
    <t>16150101</t>
  </si>
  <si>
    <t>CONSTRUCCION Y MEJORA DE SEDE</t>
  </si>
  <si>
    <t>2445020102</t>
  </si>
  <si>
    <t>IVA GENERADO SERVICIOS DEL 19%</t>
  </si>
  <si>
    <t>1615010101</t>
  </si>
  <si>
    <t>244505</t>
  </si>
  <si>
    <t>COMPRA DE BIENES (DB)</t>
  </si>
  <si>
    <t>1635</t>
  </si>
  <si>
    <t>24450501</t>
  </si>
  <si>
    <t>IVA DESCONTABLE COMPRA DE BIENES DB</t>
  </si>
  <si>
    <t>163501</t>
  </si>
  <si>
    <t>2445050101</t>
  </si>
  <si>
    <t>IVA DESCONTABLE COMPRA DE BIENES 5%</t>
  </si>
  <si>
    <t>16350101</t>
  </si>
  <si>
    <t>2445050103</t>
  </si>
  <si>
    <t>IVA DESCONTABLE COMPRA DE BIENES 19%</t>
  </si>
  <si>
    <t>1635010101</t>
  </si>
  <si>
    <t>FIGURAS PARA ALUMBRADO NAVIDEÑO</t>
  </si>
  <si>
    <t>244506</t>
  </si>
  <si>
    <t>COMPRA DE SERVICIOS (DB)</t>
  </si>
  <si>
    <t>1640</t>
  </si>
  <si>
    <t>24450601</t>
  </si>
  <si>
    <t>IVA DESCONTABLE COMPRA DE SERVICIOS</t>
  </si>
  <si>
    <t>164001</t>
  </si>
  <si>
    <t>EDIFICIOS Y CASAS</t>
  </si>
  <si>
    <t>2445060103</t>
  </si>
  <si>
    <t>IVA DESCONTABLE SERVICIOS 19%</t>
  </si>
  <si>
    <t>16400101</t>
  </si>
  <si>
    <t>1640010101</t>
  </si>
  <si>
    <t>CASA VEREDA EL ROSAL CR 46 30 425</t>
  </si>
  <si>
    <t>244508</t>
  </si>
  <si>
    <t>DEVOLUCIONES EN VENTA DE SERVICIOS (DB)</t>
  </si>
  <si>
    <t>24450801</t>
  </si>
  <si>
    <t>IVA DEVOLUCION EN VENTA DE SERVICIOS</t>
  </si>
  <si>
    <t>1650</t>
  </si>
  <si>
    <t>2445080102</t>
  </si>
  <si>
    <t>IVA DEVOLUCION EN VENTA DE SERVICIOS 19%</t>
  </si>
  <si>
    <t>165012</t>
  </si>
  <si>
    <t>REDES LINEAS Y CABLES PROPIEDAD DE TERCEROS</t>
  </si>
  <si>
    <t>16501201</t>
  </si>
  <si>
    <t>244575</t>
  </si>
  <si>
    <t>IMPUESTO A LAS VENTAS RETENIDO (DB)</t>
  </si>
  <si>
    <t>1650120101</t>
  </si>
  <si>
    <t>MODERNIZACIÓN ALUMBRADO PÚBLICO RIONEGRO</t>
  </si>
  <si>
    <t>1650120102</t>
  </si>
  <si>
    <t>EXPANSIÓN ALUMBRADO PÚBLICO RIONEGRO</t>
  </si>
  <si>
    <t>1655</t>
  </si>
  <si>
    <t>24457502</t>
  </si>
  <si>
    <t>IMPUESTO A LAS VENTAS RETENIDO VENTA SERVICIOS (DB)</t>
  </si>
  <si>
    <t>165504</t>
  </si>
  <si>
    <t>MAQUINARIA INDUSTRIAL</t>
  </si>
  <si>
    <t>2445750202</t>
  </si>
  <si>
    <t>IMPUESTO A LAS VENTAS RETENIDO SERVICIOS T. GENERAL (DB)</t>
  </si>
  <si>
    <t>16550402</t>
  </si>
  <si>
    <t>1655040201</t>
  </si>
  <si>
    <t>2490</t>
  </si>
  <si>
    <t>249028</t>
  </si>
  <si>
    <t>SEGUROS</t>
  </si>
  <si>
    <t>24902801</t>
  </si>
  <si>
    <t>SEGUROS Y PÓLIZAS EN GENERAL</t>
  </si>
  <si>
    <t>2490280101</t>
  </si>
  <si>
    <t>165590</t>
  </si>
  <si>
    <t>OTRA MAQUINARIA Y EQUIPO</t>
  </si>
  <si>
    <t>16559001</t>
  </si>
  <si>
    <t>MARCADORA TECHNIFOR DE MICROPERCUSION</t>
  </si>
  <si>
    <t>1655900101</t>
  </si>
  <si>
    <t>1665</t>
  </si>
  <si>
    <t>249046</t>
  </si>
  <si>
    <t>SERVICIOS FINANCIEROS</t>
  </si>
  <si>
    <t>166502</t>
  </si>
  <si>
    <t>EQUIPO Y MAQUINA DE OFICINA</t>
  </si>
  <si>
    <t>24904601</t>
  </si>
  <si>
    <t>16650201</t>
  </si>
  <si>
    <t>EQUIPOS DE OFICINA (IMPRESORAS, SCANER, VIDEO PROYECTOR )</t>
  </si>
  <si>
    <t>2490460101</t>
  </si>
  <si>
    <t>1665020101</t>
  </si>
  <si>
    <t>EQUIPOS DE OFICINA(IMPRESORAS, SCANER, VIDEO PROYECTOR)</t>
  </si>
  <si>
    <t>249050</t>
  </si>
  <si>
    <t>APORTES AL ICBF Y SENA</t>
  </si>
  <si>
    <t>16650202</t>
  </si>
  <si>
    <t>MUEBLES DE OFICINA</t>
  </si>
  <si>
    <t>24905001</t>
  </si>
  <si>
    <t>ICBF</t>
  </si>
  <si>
    <t>1665020201</t>
  </si>
  <si>
    <t>2490500101</t>
  </si>
  <si>
    <t xml:space="preserve">ICBF </t>
  </si>
  <si>
    <t>16650203</t>
  </si>
  <si>
    <t xml:space="preserve">ELEMENTOS DE CAFETERIA </t>
  </si>
  <si>
    <t>24905002</t>
  </si>
  <si>
    <t>SENA</t>
  </si>
  <si>
    <t>1665020301</t>
  </si>
  <si>
    <t>2490500201</t>
  </si>
  <si>
    <t xml:space="preserve">SENA </t>
  </si>
  <si>
    <t>1670</t>
  </si>
  <si>
    <t>249051</t>
  </si>
  <si>
    <t>SERVICIOS PUBLICOS</t>
  </si>
  <si>
    <t>167002</t>
  </si>
  <si>
    <t>EQUIPOS DE COMPUTACION</t>
  </si>
  <si>
    <t>24905101</t>
  </si>
  <si>
    <t>ENERGIA</t>
  </si>
  <si>
    <t>16700201</t>
  </si>
  <si>
    <t xml:space="preserve">EQUIPOS DE COMPUTO </t>
  </si>
  <si>
    <t>2490510101</t>
  </si>
  <si>
    <t>ENERGIA Y ALUMBRADO</t>
  </si>
  <si>
    <t>1670020101</t>
  </si>
  <si>
    <t>EQUIPOS DE COMPUTO</t>
  </si>
  <si>
    <t>24905102</t>
  </si>
  <si>
    <t>ACUEDUCTO</t>
  </si>
  <si>
    <t>167090</t>
  </si>
  <si>
    <t>OTROS EQUIPOS DE COMPUTACION Y COMUNICACION</t>
  </si>
  <si>
    <t>2490510201</t>
  </si>
  <si>
    <t>ASEO, ACUEDUCTO Y ALCANTARILLADO</t>
  </si>
  <si>
    <t>16709001</t>
  </si>
  <si>
    <t>OTROS EQUIPOS DE COMPUTACION</t>
  </si>
  <si>
    <t>1670900101</t>
  </si>
  <si>
    <t>OTROS EQUIPOS DISCOS, MEMORIAS Y ACCESORIOS</t>
  </si>
  <si>
    <t>16709002</t>
  </si>
  <si>
    <t>OTROS EQUIPOS DE COMUNICACIÓN</t>
  </si>
  <si>
    <t>1670900201</t>
  </si>
  <si>
    <t>DISPOSITIVOS MÓVILES Y BIOMÉRICOS (PDA)</t>
  </si>
  <si>
    <t>24905104</t>
  </si>
  <si>
    <t xml:space="preserve">TELEFONIA MOVIL E  INTERNET </t>
  </si>
  <si>
    <t>2490510401</t>
  </si>
  <si>
    <t xml:space="preserve">TELEFONIA MOVIL E INTERNET </t>
  </si>
  <si>
    <t>1675</t>
  </si>
  <si>
    <t>167502</t>
  </si>
  <si>
    <t>EQUIPO DE TRANSPORTE TERRESTRES</t>
  </si>
  <si>
    <t>249053</t>
  </si>
  <si>
    <t>COMISIONES</t>
  </si>
  <si>
    <t>16750201</t>
  </si>
  <si>
    <t>24905301</t>
  </si>
  <si>
    <t>COMISIONES ENTIDADES BANCARIAS Y FIDUCIA</t>
  </si>
  <si>
    <t>1675020101</t>
  </si>
  <si>
    <t xml:space="preserve">VEHICULO MOTOCICLETA </t>
  </si>
  <si>
    <t>2490530101</t>
  </si>
  <si>
    <t>COMISIONES FIDUCIA</t>
  </si>
  <si>
    <t>1675020102</t>
  </si>
  <si>
    <t>VEHICULO CAMION DUTRO TEAM EIV AA ABS</t>
  </si>
  <si>
    <t>1675020103</t>
  </si>
  <si>
    <t xml:space="preserve">VEHICULO TIPO CAMIONETA NISSAN </t>
  </si>
  <si>
    <t>249054</t>
  </si>
  <si>
    <t>1675020104</t>
  </si>
  <si>
    <t xml:space="preserve">CARROCERIA ESPECIAL PARA VEHICULOS </t>
  </si>
  <si>
    <t>24905401</t>
  </si>
  <si>
    <t>1675020106</t>
  </si>
  <si>
    <t>CARROCASTA ZED 14.02</t>
  </si>
  <si>
    <t>2490540101</t>
  </si>
  <si>
    <t xml:space="preserve">HONORARIOS PROFESIONALES </t>
  </si>
  <si>
    <t>2490540102</t>
  </si>
  <si>
    <t>16750202</t>
  </si>
  <si>
    <t>1675020201</t>
  </si>
  <si>
    <t>249055</t>
  </si>
  <si>
    <t>SERVICIOS</t>
  </si>
  <si>
    <t>24905501</t>
  </si>
  <si>
    <t xml:space="preserve">SERVICIO DE ASEO VIGILANCIA Y CAFETERIA </t>
  </si>
  <si>
    <t>1685</t>
  </si>
  <si>
    <t>2490550101</t>
  </si>
  <si>
    <t>SERVICIOS DE ASEO VIGILANCIA Y CAFETERIA</t>
  </si>
  <si>
    <t>168501</t>
  </si>
  <si>
    <t>16850103</t>
  </si>
  <si>
    <t>DEPRE ACUMULADA CONSTRUCCION Y MEJORA DE LA NUEVA SEDE</t>
  </si>
  <si>
    <t>1685010301</t>
  </si>
  <si>
    <t xml:space="preserve">DEPRE ACUMULADA CONSTRUCCION Y MEJORA </t>
  </si>
  <si>
    <t>168504</t>
  </si>
  <si>
    <t>24905503</t>
  </si>
  <si>
    <t>MANTENIMIENTO EN GENERAL</t>
  </si>
  <si>
    <t>16850401</t>
  </si>
  <si>
    <t>DEPRECIACION DE MAQUINARIA Y EQUIPO</t>
  </si>
  <si>
    <t>2490550301</t>
  </si>
  <si>
    <t>1685040101</t>
  </si>
  <si>
    <t xml:space="preserve">DEPRECIACION MARCADORA TECHNIFOR DE MICROPERCUSION </t>
  </si>
  <si>
    <t>1685040102</t>
  </si>
  <si>
    <t>HERRAMIENTAS DE TRABAJO PARA CUADRILLA</t>
  </si>
  <si>
    <t>24905505</t>
  </si>
  <si>
    <t>SERIVICIO DE TRANSPORTE</t>
  </si>
  <si>
    <t>2490550501</t>
  </si>
  <si>
    <t>SERVICIO DE TRANSPORTE</t>
  </si>
  <si>
    <t>16850402</t>
  </si>
  <si>
    <t>1685040201</t>
  </si>
  <si>
    <t>168506</t>
  </si>
  <si>
    <t>MUEBLES, ENSERES Y EQUIPOS DE OFICINA</t>
  </si>
  <si>
    <t>16850601</t>
  </si>
  <si>
    <t>DEPRECIACION MUEBLES Y ENSERES Y EQUIPOS DE OFICINA PROPIOS</t>
  </si>
  <si>
    <t>1685060101</t>
  </si>
  <si>
    <t>DEPREC ACUMULADA MUEBLES Y ENSERES DE OFICINA</t>
  </si>
  <si>
    <t>24905508</t>
  </si>
  <si>
    <t>SERVICIOS GENERALES</t>
  </si>
  <si>
    <t>2490550801</t>
  </si>
  <si>
    <t>168507</t>
  </si>
  <si>
    <t>16850702</t>
  </si>
  <si>
    <t>DEPRECIACION EQUIPOS DE COMPUTACION PROPIOS</t>
  </si>
  <si>
    <t>249058</t>
  </si>
  <si>
    <t>1685070201</t>
  </si>
  <si>
    <t xml:space="preserve">DEPRE ACUMULADA EQUIPOS DE COMPUTO </t>
  </si>
  <si>
    <t>24905801</t>
  </si>
  <si>
    <t>1685070202</t>
  </si>
  <si>
    <t>DISPOSITIVOS MÓVILES Y BIOMETRÍA PDAS</t>
  </si>
  <si>
    <t>2490580101</t>
  </si>
  <si>
    <t>168508</t>
  </si>
  <si>
    <t>EQUIPOS DE TRANSPORTE, TRACCION Y ELEVACION</t>
  </si>
  <si>
    <t>249090</t>
  </si>
  <si>
    <t xml:space="preserve">OTRAS CUENTAS POR PAGAR </t>
  </si>
  <si>
    <t>16850801</t>
  </si>
  <si>
    <t>24909002</t>
  </si>
  <si>
    <t>ANTICIPOS RECIBIDOS</t>
  </si>
  <si>
    <t>1685080101</t>
  </si>
  <si>
    <t xml:space="preserve">DEPRECIACION EQUIPOS DE TRANSPORTE MOTOCICLETA </t>
  </si>
  <si>
    <t>2490900201</t>
  </si>
  <si>
    <t>ANTICIPOS RECIBIDOS SOBRE CONTRATOS</t>
  </si>
  <si>
    <t>1685080102</t>
  </si>
  <si>
    <t>DEPRECIACION EQUIPOS DE TRANSPORTE VEHICULO CAMION DUTRO TEAM EIV AA ABS</t>
  </si>
  <si>
    <t>1685080103</t>
  </si>
  <si>
    <t xml:space="preserve">DEPRECIACION EQUIPO DE TRANSPORTE TIPO CAMIONETA NISSAN </t>
  </si>
  <si>
    <t>24909090</t>
  </si>
  <si>
    <t>OTRAS CXP COSTOS DE OPERACIÓN</t>
  </si>
  <si>
    <t>1685080104</t>
  </si>
  <si>
    <t>DEPRECIACION CARROCERIA BRAZO HIDRAULICO 13 MT</t>
  </si>
  <si>
    <t>2490909001</t>
  </si>
  <si>
    <t>1685080105</t>
  </si>
  <si>
    <t>DEPRECIACION DE CARROCERIA PARA CAMIONETA 4X4</t>
  </si>
  <si>
    <t>2490909002</t>
  </si>
  <si>
    <t>1685080106</t>
  </si>
  <si>
    <t>DEPRECIACIÓN REPOTENCIACIÓN CARRO CANASTA 1</t>
  </si>
  <si>
    <t>2490909003</t>
  </si>
  <si>
    <t>OTRAS CXP DIFERENCIAS EN CERTIFICADOS RETENCIONES</t>
  </si>
  <si>
    <t>2490909004</t>
  </si>
  <si>
    <t>OTRAS CXP POR CERTIFICADOS RETENCIONES ICA</t>
  </si>
  <si>
    <t>168513</t>
  </si>
  <si>
    <t>16851301</t>
  </si>
  <si>
    <t>25</t>
  </si>
  <si>
    <t>1685130101</t>
  </si>
  <si>
    <t>2511</t>
  </si>
  <si>
    <t>251101</t>
  </si>
  <si>
    <t>NOMINAS POR PAGAR</t>
  </si>
  <si>
    <t>19</t>
  </si>
  <si>
    <t>25110101</t>
  </si>
  <si>
    <t xml:space="preserve">NOMINA POR PAGAR </t>
  </si>
  <si>
    <t>1905</t>
  </si>
  <si>
    <t>2511010101</t>
  </si>
  <si>
    <t xml:space="preserve">NOMINA EMPLEADOS POR PAGAR </t>
  </si>
  <si>
    <t>190501</t>
  </si>
  <si>
    <t>19050101</t>
  </si>
  <si>
    <t>SEGUROS Y PÓLIZAS DE CUBRIMIENTO</t>
  </si>
  <si>
    <t>251102</t>
  </si>
  <si>
    <t>CESANTIAS</t>
  </si>
  <si>
    <t>1905010101</t>
  </si>
  <si>
    <t>PÓLIZA MULTIRIESGO</t>
  </si>
  <si>
    <t>25110201</t>
  </si>
  <si>
    <t xml:space="preserve">CESANTIAS </t>
  </si>
  <si>
    <t>1905010105</t>
  </si>
  <si>
    <t>PÓLIZA DE AUTOMÓVILES</t>
  </si>
  <si>
    <t>2511020101</t>
  </si>
  <si>
    <t xml:space="preserve">CESANTIAS CONSOLIDADAS </t>
  </si>
  <si>
    <t>1905010107</t>
  </si>
  <si>
    <t>POLIZA DE GARANTÍA ÚNICA DE CUMPLMIENTO</t>
  </si>
  <si>
    <t>251103</t>
  </si>
  <si>
    <t>INTERES SOBRE LAS CESANTIAS</t>
  </si>
  <si>
    <t>190514</t>
  </si>
  <si>
    <t>BIENES Y SERVICIOS</t>
  </si>
  <si>
    <t>25110301</t>
  </si>
  <si>
    <t xml:space="preserve">INTERESES SOBRE LAS CESANTIAS </t>
  </si>
  <si>
    <t>19051401</t>
  </si>
  <si>
    <t>2511030101</t>
  </si>
  <si>
    <t>INTERESES SOBRE LAS CESANTIAS</t>
  </si>
  <si>
    <t>1905140101</t>
  </si>
  <si>
    <t>SOPORTE TÉCNICO WEB EMPRESARIAL</t>
  </si>
  <si>
    <t>251104</t>
  </si>
  <si>
    <t>VACACIONES</t>
  </si>
  <si>
    <t>1906</t>
  </si>
  <si>
    <t>25110401</t>
  </si>
  <si>
    <t xml:space="preserve">VACACIONES </t>
  </si>
  <si>
    <t>190601</t>
  </si>
  <si>
    <t>ANTICIPO SOBRE CONVENIOS Y ACUERDOS</t>
  </si>
  <si>
    <t>2511040101</t>
  </si>
  <si>
    <t>19060101</t>
  </si>
  <si>
    <t>1906010101</t>
  </si>
  <si>
    <t>251105</t>
  </si>
  <si>
    <t>PRIMA VACACIONES</t>
  </si>
  <si>
    <t>25110501</t>
  </si>
  <si>
    <t xml:space="preserve">PRIMA DE VACACIONES </t>
  </si>
  <si>
    <t>1907</t>
  </si>
  <si>
    <t>2511050101</t>
  </si>
  <si>
    <t>190702</t>
  </si>
  <si>
    <t>RETENCION EN LA FUENTE</t>
  </si>
  <si>
    <t>19070201</t>
  </si>
  <si>
    <t>251106</t>
  </si>
  <si>
    <t>PRIMA DE SERVICIOS</t>
  </si>
  <si>
    <t>1907020101</t>
  </si>
  <si>
    <t>HONORARIOS DEL 11%</t>
  </si>
  <si>
    <t>25110601</t>
  </si>
  <si>
    <t xml:space="preserve">PRIMA DE SERVICIOS </t>
  </si>
  <si>
    <t>2511060101</t>
  </si>
  <si>
    <t>19070202</t>
  </si>
  <si>
    <t>1907020201</t>
  </si>
  <si>
    <t>SERVICIOS DEL 4%</t>
  </si>
  <si>
    <t>251107</t>
  </si>
  <si>
    <t>PRIMA DE NAVIDAD</t>
  </si>
  <si>
    <t>1907020204</t>
  </si>
  <si>
    <t>CONSTRUCCIONES Y OBRAS CIVILES 2%</t>
  </si>
  <si>
    <t>25110701</t>
  </si>
  <si>
    <t xml:space="preserve">PRIMA DE NAVIDAD </t>
  </si>
  <si>
    <t>1907020205</t>
  </si>
  <si>
    <t>RENDIMIENTO FINANCIEROS CTAS DE AHORRO 10% DEL 70%</t>
  </si>
  <si>
    <t>2511070101</t>
  </si>
  <si>
    <t>19070203</t>
  </si>
  <si>
    <t>AUTO RETENCION EN LA FUENTE</t>
  </si>
  <si>
    <t>251109</t>
  </si>
  <si>
    <t>BONIFICACIONES</t>
  </si>
  <si>
    <t>1907020301</t>
  </si>
  <si>
    <t>AUTO RETENCION EN LA FUENTE 0,8%</t>
  </si>
  <si>
    <t>25110901</t>
  </si>
  <si>
    <t>BONIFICACION POR SERVICIOS</t>
  </si>
  <si>
    <t>2511090101</t>
  </si>
  <si>
    <t xml:space="preserve">BONIFICACION POR SERVICIOS </t>
  </si>
  <si>
    <t>19070204</t>
  </si>
  <si>
    <t>ARRENDAMIENTO</t>
  </si>
  <si>
    <t>1907020401</t>
  </si>
  <si>
    <t>ARRENDAMIENTO 4%</t>
  </si>
  <si>
    <t>25110902</t>
  </si>
  <si>
    <t>BONIFICACION POR RECREACION</t>
  </si>
  <si>
    <t>2511090201</t>
  </si>
  <si>
    <t xml:space="preserve">BONIFICACION POR RECREACION </t>
  </si>
  <si>
    <t>190703</t>
  </si>
  <si>
    <t>SALDO A FAVOR LIQUIDACION PRIVADA</t>
  </si>
  <si>
    <t>19070301</t>
  </si>
  <si>
    <t>IMPUESTO DE RENTA</t>
  </si>
  <si>
    <t>251111</t>
  </si>
  <si>
    <t>APORTES A RIESGOS LABORALES ARL</t>
  </si>
  <si>
    <t>1907030101</t>
  </si>
  <si>
    <t>SALDO A FAVOR IMPUESTO DE RENTA</t>
  </si>
  <si>
    <t>25111101</t>
  </si>
  <si>
    <t>2511110101</t>
  </si>
  <si>
    <t>19070303</t>
  </si>
  <si>
    <t>SALDO A FAVOR IMPUESTO DE INDUSTRIA Y COMERCIO</t>
  </si>
  <si>
    <t>1907030301</t>
  </si>
  <si>
    <t>IMPUESTO INDUSTRIA Y COMERCIO</t>
  </si>
  <si>
    <t>190705</t>
  </si>
  <si>
    <t>SALDO A FAVOR DE IMPUESTO A LAS VENTAS</t>
  </si>
  <si>
    <t>19070501</t>
  </si>
  <si>
    <t>SALDO A FAVOR POR IMPUESTO A LAS VENTAS</t>
  </si>
  <si>
    <t>1907050101</t>
  </si>
  <si>
    <t>SALDO A FAVOR POR IVA</t>
  </si>
  <si>
    <t>251122</t>
  </si>
  <si>
    <t>APORTES A FONDO PENSIONAL - EMPLEADOR</t>
  </si>
  <si>
    <t>25112201</t>
  </si>
  <si>
    <t>APORTES A FONDO PENSIONAL- EMPLEADOR</t>
  </si>
  <si>
    <t>190706</t>
  </si>
  <si>
    <t>ANTICIPO DE IMPUESTO DE INDUSTRIA Y COMERCIO</t>
  </si>
  <si>
    <t>2511220101</t>
  </si>
  <si>
    <t>19070601</t>
  </si>
  <si>
    <t xml:space="preserve">POR IMPUESTO DE INDUSTRIA Y COMERCIO </t>
  </si>
  <si>
    <t>1907060101</t>
  </si>
  <si>
    <t>POR IMPUESTO DE INDUSTRIA Y COMERCIO</t>
  </si>
  <si>
    <t>251123</t>
  </si>
  <si>
    <t>APORTES A SEGURIDAD SOCIAL EN SALUD - EMPLEADOR</t>
  </si>
  <si>
    <t>25112301</t>
  </si>
  <si>
    <t>APORTES A SEGURIDAD SOCIAL EN SALUD- EMPLEADOR</t>
  </si>
  <si>
    <t>190709</t>
  </si>
  <si>
    <t>IMPUESTO DE INDUSTRIA Y COMERCIO RETENIDO</t>
  </si>
  <si>
    <t>2511230101</t>
  </si>
  <si>
    <t>19070901</t>
  </si>
  <si>
    <t>1907090101</t>
  </si>
  <si>
    <t>251124</t>
  </si>
  <si>
    <t>APORTES A CAJAS DE COMPENSACION FAMILIAR</t>
  </si>
  <si>
    <t>25112401</t>
  </si>
  <si>
    <t xml:space="preserve">APORTES CAJA DE COMPENSACION FAMILIAR </t>
  </si>
  <si>
    <t>1909</t>
  </si>
  <si>
    <t>2511240101</t>
  </si>
  <si>
    <t>190990</t>
  </si>
  <si>
    <t>OTROS DEPÓSITOS ENTREGADOS</t>
  </si>
  <si>
    <t>19099001</t>
  </si>
  <si>
    <t>251190</t>
  </si>
  <si>
    <t>OTROS BENEFICIOS A EMPLEADOS A CORTO PLAZO</t>
  </si>
  <si>
    <t>1909900101</t>
  </si>
  <si>
    <t>OTROS DEPÓSITOS ENTREGADOS EN GARANTÍA DE CONTRATOS</t>
  </si>
  <si>
    <t>25119001</t>
  </si>
  <si>
    <t>2511900102</t>
  </si>
  <si>
    <t>CESANTÍAS</t>
  </si>
  <si>
    <t>1970</t>
  </si>
  <si>
    <t>2511900103</t>
  </si>
  <si>
    <t>INTERESES A LAS CESANTÍAS</t>
  </si>
  <si>
    <t>197007</t>
  </si>
  <si>
    <t>2511900104</t>
  </si>
  <si>
    <t>19700701</t>
  </si>
  <si>
    <t xml:space="preserve">LICENCIAS ADQUIRIDAS </t>
  </si>
  <si>
    <t>2511900105</t>
  </si>
  <si>
    <t>PRIMA DE VACACIONES</t>
  </si>
  <si>
    <t>1970070101</t>
  </si>
  <si>
    <t xml:space="preserve">LICENCIA DE OFFICE </t>
  </si>
  <si>
    <t>2511900106</t>
  </si>
  <si>
    <t>1970070102</t>
  </si>
  <si>
    <t>LICENCIA DE SOFWARE</t>
  </si>
  <si>
    <t>2511900107</t>
  </si>
  <si>
    <t>1970070103</t>
  </si>
  <si>
    <t>LICENCIA ANTIVIRUS AVAS NOD 32</t>
  </si>
  <si>
    <t>2511900109</t>
  </si>
  <si>
    <t>1970070104</t>
  </si>
  <si>
    <t>LICENCIA DE WINDOWS SERVER</t>
  </si>
  <si>
    <t>27</t>
  </si>
  <si>
    <t>1975</t>
  </si>
  <si>
    <t>2701</t>
  </si>
  <si>
    <t>197507</t>
  </si>
  <si>
    <t>270103</t>
  </si>
  <si>
    <t>ADMINISTRATIVAS</t>
  </si>
  <si>
    <t>19750701</t>
  </si>
  <si>
    <t>AMORTIZACION ACUMULADA LICENCIAS ADQUIRIDAS PARA USO DE SOFWARE</t>
  </si>
  <si>
    <t>27010301</t>
  </si>
  <si>
    <t>LITIGIOS Y DEMANDAS ADMINISTRATIVAS</t>
  </si>
  <si>
    <t>1975070101</t>
  </si>
  <si>
    <t>AMORTIZACION ACD LICENCIA DE OFFICE</t>
  </si>
  <si>
    <t>2701030101</t>
  </si>
  <si>
    <t>1975070102</t>
  </si>
  <si>
    <t>AMORTIZACION ACD LICENCIA SOFWARE</t>
  </si>
  <si>
    <t>1975070103</t>
  </si>
  <si>
    <t xml:space="preserve">AMORTIZACION ACD ANTIVIRUS </t>
  </si>
  <si>
    <t>2790</t>
  </si>
  <si>
    <t>1975070104</t>
  </si>
  <si>
    <t>AMORITZACION ACD LICENCIA WINDOWS SERVER</t>
  </si>
  <si>
    <t>279090</t>
  </si>
  <si>
    <t>OTRAS PROVISIONES DIVERSAS</t>
  </si>
  <si>
    <t>27909002</t>
  </si>
  <si>
    <t>2790900201</t>
  </si>
  <si>
    <t>29</t>
  </si>
  <si>
    <t>2901</t>
  </si>
  <si>
    <t>290190</t>
  </si>
  <si>
    <t xml:space="preserve">OTROS AVANCES Y ANTICIPOS </t>
  </si>
  <si>
    <t>29019001</t>
  </si>
  <si>
    <t>2901900101</t>
  </si>
  <si>
    <t>2902</t>
  </si>
  <si>
    <t>290201</t>
  </si>
  <si>
    <t>EN ADMINISTRACIÓN</t>
  </si>
  <si>
    <t>29020101</t>
  </si>
  <si>
    <t>EN ADMINISTRACIÓN DELEGADA</t>
  </si>
  <si>
    <t>2902010101</t>
  </si>
  <si>
    <t>RECURSOS RECIBIDOS EN ADMINISTRACIÓN DELEGADA</t>
  </si>
  <si>
    <t>2902010102</t>
  </si>
  <si>
    <t>RENDIMIENTOS FINANCIEROS CIAD</t>
  </si>
  <si>
    <t>2902010103</t>
  </si>
  <si>
    <t>OTROS INGRESOS POR CIAD</t>
  </si>
  <si>
    <t>29020102</t>
  </si>
  <si>
    <t>CUENTAS POR PAGAR CONTRATOS INTERADMINISTRATIVOS</t>
  </si>
  <si>
    <t>2902010201</t>
  </si>
  <si>
    <t>EJECUCIÓN RECURSOS EN ADMINISTRACIÓN DELEGADA</t>
  </si>
  <si>
    <t>290201020101</t>
  </si>
  <si>
    <t>SALARIOS</t>
  </si>
  <si>
    <t>290201020102</t>
  </si>
  <si>
    <t>HORAS EXTRAS</t>
  </si>
  <si>
    <t>290201020103</t>
  </si>
  <si>
    <t>RECARGOS DOMINICALES Y FESTIVOS</t>
  </si>
  <si>
    <t>290201020104</t>
  </si>
  <si>
    <t>290201020105</t>
  </si>
  <si>
    <t>290201020106</t>
  </si>
  <si>
    <t>290201020107</t>
  </si>
  <si>
    <t>290201020108</t>
  </si>
  <si>
    <t>290201020109</t>
  </si>
  <si>
    <t>290201020110</t>
  </si>
  <si>
    <t>BONIFICACIÓN POR SERVICIOS</t>
  </si>
  <si>
    <t>290201020111</t>
  </si>
  <si>
    <t>BONIFICACIÓN POR RECREACIÓN</t>
  </si>
  <si>
    <t>290201020112</t>
  </si>
  <si>
    <t>290201020113</t>
  </si>
  <si>
    <t>APORTES A SEGURIDAD SOCIAL EN PENSIONES</t>
  </si>
  <si>
    <t>290201020114</t>
  </si>
  <si>
    <t>APORTES FONDO DE SOLIDADRIDAD PENSIONAL</t>
  </si>
  <si>
    <t>290201020115</t>
  </si>
  <si>
    <t>APORTES A RIESGOS LABORALES</t>
  </si>
  <si>
    <t>290201020116</t>
  </si>
  <si>
    <t>APORTES A CAJAS DE COMPENSACIÓN FAMILIAR</t>
  </si>
  <si>
    <t>290201020119</t>
  </si>
  <si>
    <t>290201020120</t>
  </si>
  <si>
    <t>290201020121</t>
  </si>
  <si>
    <t>EXÁMENES MÉDICOS</t>
  </si>
  <si>
    <t>290201020123</t>
  </si>
  <si>
    <t>290201020124</t>
  </si>
  <si>
    <t>OTROS SERVICIOS INTERNET - CELULAR</t>
  </si>
  <si>
    <t>290201020125</t>
  </si>
  <si>
    <t>ARRENDAMIENTO BIENES MUEBLES</t>
  </si>
  <si>
    <t>290201020126</t>
  </si>
  <si>
    <t>ARRENDAMIENTO BIENES INMUEBLES</t>
  </si>
  <si>
    <t>290201020127</t>
  </si>
  <si>
    <t>COMPRA COMBUSTIBLES Y DERIVADOS</t>
  </si>
  <si>
    <t>290201020128</t>
  </si>
  <si>
    <t>GASTOS FINANCIEROS</t>
  </si>
  <si>
    <t>290201020129</t>
  </si>
  <si>
    <t>COMPRAS MATERIALES Y SUMINISTROS</t>
  </si>
  <si>
    <t>290201020130</t>
  </si>
  <si>
    <t>SISTEMA DE SEGURIDAD CIUDADANA LA CEJA</t>
  </si>
  <si>
    <t>290201020131</t>
  </si>
  <si>
    <t>DOTACIÓN EMPLEADOS</t>
  </si>
  <si>
    <t>290201020132</t>
  </si>
  <si>
    <t>COMPRAS GENERALES</t>
  </si>
  <si>
    <t>290201020133</t>
  </si>
  <si>
    <t>AUXILIO DE TRANSPORTE</t>
  </si>
  <si>
    <t>290201020135</t>
  </si>
  <si>
    <t>VIGILANCIA PRIVADA</t>
  </si>
  <si>
    <t>290201020136</t>
  </si>
  <si>
    <t>PRESTACIÓN DE SERVICIOS PROFESIONALES</t>
  </si>
  <si>
    <t>290201020137</t>
  </si>
  <si>
    <t>SERVICIOS EN GENERAL</t>
  </si>
  <si>
    <t>290201020138</t>
  </si>
  <si>
    <t>SOFTWARE LICENCIAS Y EQUIPOS DE CÓMPUTO</t>
  </si>
  <si>
    <t>290201020141</t>
  </si>
  <si>
    <t>MANTENIMIENTO PREVENTIVO Y CORRECTIVO PARQUE AUTOMOTOR</t>
  </si>
  <si>
    <t>290201020142</t>
  </si>
  <si>
    <t>MANTENIMIENTO PREVENTIVO Y CORRECTIVO SISTEMAS TECNOLÓGICOS</t>
  </si>
  <si>
    <t>290201020143</t>
  </si>
  <si>
    <t>SERVICIO DE ALIMENTACIÓN F.P.</t>
  </si>
  <si>
    <t>290201020145</t>
  </si>
  <si>
    <t>290201020146</t>
  </si>
  <si>
    <t>SERVICIO DE HOSPEDAJE</t>
  </si>
  <si>
    <t>290201020147</t>
  </si>
  <si>
    <t>TRANSPORTE DE PERSONAL</t>
  </si>
  <si>
    <t>290201020148</t>
  </si>
  <si>
    <t>ELEMENTOS DE ASEO Y CAFETERÍA</t>
  </si>
  <si>
    <t>290201020149</t>
  </si>
  <si>
    <t>ACTIVOS ADQUIRIDOS EN CONTRATOS DE ADMON DELEGADA</t>
  </si>
  <si>
    <t>290201020150</t>
  </si>
  <si>
    <t>ARRENDAMIENTO DE EQUIOS DIGITALES</t>
  </si>
  <si>
    <t>290201020151</t>
  </si>
  <si>
    <t>PAPELERÍA Y ÚTILES DE OFICINA</t>
  </si>
  <si>
    <t>290201020152</t>
  </si>
  <si>
    <t>PÓLIZAS Y SEGUROS</t>
  </si>
  <si>
    <t>290201020153</t>
  </si>
  <si>
    <t>GRÁFICA Y PUBLICIDAD</t>
  </si>
  <si>
    <t>290201020154</t>
  </si>
  <si>
    <t>SERVICIOS DE ASÉO Y CAFETERÍA</t>
  </si>
  <si>
    <t>290201020155</t>
  </si>
  <si>
    <t>REPARACIONES Y MEJORAS LOCATIVAS</t>
  </si>
  <si>
    <t>290201020156</t>
  </si>
  <si>
    <t>APOYO LOGÍSTICO</t>
  </si>
  <si>
    <t>290201020157</t>
  </si>
  <si>
    <t>ALUMBRADO NAVIDEÑO</t>
  </si>
  <si>
    <t>290201020158</t>
  </si>
  <si>
    <t>TRASLADOS DE OPERACIONES</t>
  </si>
  <si>
    <t>290201020159</t>
  </si>
  <si>
    <t>MODERNIZACIÓN Y EXPANSION ALUMBRADO PÚBLICOS OTROS MUNICIPIOS</t>
  </si>
  <si>
    <t>290201020160</t>
  </si>
  <si>
    <t>INTERVENTORÍA CONTRATOS ADMON DELEGADA</t>
  </si>
  <si>
    <t>290201020161</t>
  </si>
  <si>
    <t xml:space="preserve">AMPLIACIÓN CMC </t>
  </si>
  <si>
    <t>290201020162</t>
  </si>
  <si>
    <t>ESTAMPILLAS MUNICIPALES</t>
  </si>
  <si>
    <t>290201020163</t>
  </si>
  <si>
    <t>REGISTRO TIC RED DE SEGURIDAD CIUDADANA</t>
  </si>
  <si>
    <t>290201020164</t>
  </si>
  <si>
    <t>TRANSPORTE CARGA</t>
  </si>
  <si>
    <t>290201020165</t>
  </si>
  <si>
    <t>SERVICIO ENERGÍA Y POSTES CÁMARAS CMC</t>
  </si>
  <si>
    <t>290201020166</t>
  </si>
  <si>
    <t>SUMINISTRO DE ABARROTES FUERZA PÚBLICA</t>
  </si>
  <si>
    <t>290201020167</t>
  </si>
  <si>
    <t>PUBLICIDAD, LITOGRAFÍA Y DISEÑOS GRÁFICOS</t>
  </si>
  <si>
    <t>290201020168</t>
  </si>
  <si>
    <t>ELEMENTOS DE SEGURIDAD VIAL</t>
  </si>
  <si>
    <t>290201020169</t>
  </si>
  <si>
    <t>COMPENSATORIO POR DOMINICALES Y FESTIVOS LABORADOS</t>
  </si>
  <si>
    <t>290201020170</t>
  </si>
  <si>
    <t>MANTENIMIENTO GENERAL</t>
  </si>
  <si>
    <t>290201020172</t>
  </si>
  <si>
    <t>SISTEMA DE VIDEOVIGILANCIA</t>
  </si>
  <si>
    <t>290201020173</t>
  </si>
  <si>
    <t>MODERNIZACIÓN CMC Y CCTV</t>
  </si>
  <si>
    <t>2902010271</t>
  </si>
  <si>
    <t>CIAD 005-2020 CMC</t>
  </si>
  <si>
    <t>290201027110</t>
  </si>
  <si>
    <t>APORTES ARL EMPLEADOS CMC</t>
  </si>
  <si>
    <t>290201027115</t>
  </si>
  <si>
    <t>APORTES CAJA DE COMPENSACION</t>
  </si>
  <si>
    <t>29020104</t>
  </si>
  <si>
    <t>GASTOS ACUERDO 001 ALUMBRADO PÚBLICO RIONEGRO</t>
  </si>
  <si>
    <t>2902010402</t>
  </si>
  <si>
    <t>SALARIOS A.O.M. - ESO</t>
  </si>
  <si>
    <t>2902010403</t>
  </si>
  <si>
    <t>AUXILIO DE TRANSPORTE A.O.M. - ESO</t>
  </si>
  <si>
    <t>2902010404</t>
  </si>
  <si>
    <t>HORAS EXTRAS RECARGOS Y FESTIVOS A.O.M</t>
  </si>
  <si>
    <t>2902010405</t>
  </si>
  <si>
    <t>CESANTÍAS A.O.M. - ESO</t>
  </si>
  <si>
    <t>2902010406</t>
  </si>
  <si>
    <t>INTERESES A LAS CESANTÍAS A.O.M. - ESO</t>
  </si>
  <si>
    <t>2902010407</t>
  </si>
  <si>
    <t>VACACIONES A.O.M. - ESO</t>
  </si>
  <si>
    <t>2902010408</t>
  </si>
  <si>
    <t>PRIMA VACACIONES A.O.M. - ESO</t>
  </si>
  <si>
    <t>2902010409</t>
  </si>
  <si>
    <t>PRIMA SERVICIOS A.O.M. - ESO</t>
  </si>
  <si>
    <t>2902010410</t>
  </si>
  <si>
    <t>PRIMA NAVIDAD A.O.M. - ESO</t>
  </si>
  <si>
    <t>2902010411</t>
  </si>
  <si>
    <t>BONIFICACIÓN RECREACIÓN A.O.M. - ESO</t>
  </si>
  <si>
    <t>2902010412</t>
  </si>
  <si>
    <t>BONIFICACIÓN SERVICIOS A.O.M. - ESO</t>
  </si>
  <si>
    <t>2902010413</t>
  </si>
  <si>
    <t>APORTES SEGURIDAD SOCIAL SALUD</t>
  </si>
  <si>
    <t>2902010414</t>
  </si>
  <si>
    <t>APORTES SEGURIDAD SOCIAL PENSIONES</t>
  </si>
  <si>
    <t>2902010415</t>
  </si>
  <si>
    <t>APORTES RIESGOS LABORALES</t>
  </si>
  <si>
    <t>2902010416</t>
  </si>
  <si>
    <t>APORTES CAJAS DE COMPENSACIÓN FAMILIAR</t>
  </si>
  <si>
    <t>2902010417</t>
  </si>
  <si>
    <t>APORTES I.C.B.F.</t>
  </si>
  <si>
    <t>2902010418</t>
  </si>
  <si>
    <t>APORTES SENA</t>
  </si>
  <si>
    <t>2902010420</t>
  </si>
  <si>
    <t>SERVICIOS INTERNET - CELULAR</t>
  </si>
  <si>
    <t>2902010421</t>
  </si>
  <si>
    <t>ARRENDAMIENTO BIENES MUEBLES E INMUEBLES</t>
  </si>
  <si>
    <t>2902010423</t>
  </si>
  <si>
    <t>2902010424</t>
  </si>
  <si>
    <t>2902010425</t>
  </si>
  <si>
    <t>2902010426</t>
  </si>
  <si>
    <t>2902010427</t>
  </si>
  <si>
    <t>2902010428</t>
  </si>
  <si>
    <t>2902010430</t>
  </si>
  <si>
    <t>OTROS ACTIVOS ALUMBRADO PÚBLICO</t>
  </si>
  <si>
    <t>2902010431</t>
  </si>
  <si>
    <t>REPARACIONES LOCATIVAS ALUMBRADO</t>
  </si>
  <si>
    <t>2902010432</t>
  </si>
  <si>
    <t>COMISION FIDUCIARIA</t>
  </si>
  <si>
    <t>2902010433</t>
  </si>
  <si>
    <t>EXPANSIÓN ALUMBRADO PÚBLICO</t>
  </si>
  <si>
    <t>2902010434</t>
  </si>
  <si>
    <t>MODERNIZACIÓN ALUMBRADO PÚBLICO</t>
  </si>
  <si>
    <t>2902010435</t>
  </si>
  <si>
    <t>INTERVENTORÍA TÉCNICA MODERNIZACIÓN ALUMBRADO</t>
  </si>
  <si>
    <t>2902010437</t>
  </si>
  <si>
    <t>ALQUILER DE VEHÍCULOS PARA PRESTACIÓN DE SERVICIOS ALUMBRADO</t>
  </si>
  <si>
    <t>2902010438</t>
  </si>
  <si>
    <t>2902010439</t>
  </si>
  <si>
    <t>SUSCRIPCIONES Y AFILIACIONES</t>
  </si>
  <si>
    <t>2902010440</t>
  </si>
  <si>
    <t>2902010441</t>
  </si>
  <si>
    <t>GASTOS DE REPRESENTACIÓN E.S.O.</t>
  </si>
  <si>
    <t>2902010442</t>
  </si>
  <si>
    <t>2902010443</t>
  </si>
  <si>
    <t>LICENCIAS REMUNERADAS</t>
  </si>
  <si>
    <t>2902010444</t>
  </si>
  <si>
    <t>SERVICIO TRANSPORTE DE CARGA</t>
  </si>
  <si>
    <t>2902010445</t>
  </si>
  <si>
    <t>PUBLICIDAD Y PROPAGANDA</t>
  </si>
  <si>
    <t>2902010446</t>
  </si>
  <si>
    <t xml:space="preserve">IVA MAYOR VALOR </t>
  </si>
  <si>
    <t>2902010447</t>
  </si>
  <si>
    <t>ALUMBRADO NAVIDEÑO RIONEGRO</t>
  </si>
  <si>
    <t>2902010448</t>
  </si>
  <si>
    <t>CAPACITACIÓN PERSONAL</t>
  </si>
  <si>
    <t>2902010449</t>
  </si>
  <si>
    <t>SERVICIO DE ENERGÍA Y ALUMBRADO PÚBLICO</t>
  </si>
  <si>
    <t>2902010450</t>
  </si>
  <si>
    <t>SERVICIO DE ACUEDUCTO ALCANTARILLADO Y ASEO PÚBLICO</t>
  </si>
  <si>
    <t>29020105</t>
  </si>
  <si>
    <t xml:space="preserve">ACUERDO 001 DESCONCETRACION ALUMBRADO PUBLICO </t>
  </si>
  <si>
    <t>2902010501</t>
  </si>
  <si>
    <t xml:space="preserve">ACUERDO 001 DESCONCENTRACION ALUMBRADO </t>
  </si>
  <si>
    <t>2902010502</t>
  </si>
  <si>
    <t>RENDIMIENTOS FINANCIEROS A.O.M.</t>
  </si>
  <si>
    <t>2902010503</t>
  </si>
  <si>
    <t>OTROS INGRESOS A.O.M.</t>
  </si>
  <si>
    <t>3</t>
  </si>
  <si>
    <t>32</t>
  </si>
  <si>
    <t>3204</t>
  </si>
  <si>
    <t>320401</t>
  </si>
  <si>
    <t>CAPITAL AUTORIZADO Y PAGADO</t>
  </si>
  <si>
    <t>32040101</t>
  </si>
  <si>
    <t>3204010101</t>
  </si>
  <si>
    <t>3215</t>
  </si>
  <si>
    <t>321501</t>
  </si>
  <si>
    <t>RESERVAS DE LEY</t>
  </si>
  <si>
    <t>32150101</t>
  </si>
  <si>
    <t>3215010101</t>
  </si>
  <si>
    <t>RESERVA LEGAL 10%</t>
  </si>
  <si>
    <t>3225</t>
  </si>
  <si>
    <t>322501</t>
  </si>
  <si>
    <t>UTILIDADES O EXCEDENTES ACUMULADOS</t>
  </si>
  <si>
    <t>32250101</t>
  </si>
  <si>
    <t>3225010101</t>
  </si>
  <si>
    <t>322502</t>
  </si>
  <si>
    <t>PÉRDIDAS O DÉFICIT ACUMULADOS</t>
  </si>
  <si>
    <t>32250201</t>
  </si>
  <si>
    <t>3225020101</t>
  </si>
  <si>
    <t>ABONO CAPITAL EMPRESTITO</t>
  </si>
  <si>
    <t>2902010452</t>
  </si>
  <si>
    <t>SERVICIO DE VIGILANCIA</t>
  </si>
  <si>
    <t>2902010451</t>
  </si>
  <si>
    <t>INTERESES EMPRESTITO</t>
  </si>
  <si>
    <t>2902010429</t>
  </si>
  <si>
    <t>GASTOS EXÁMENES MÉDICOS</t>
  </si>
  <si>
    <t>2902010419</t>
  </si>
  <si>
    <t>EJECUCION GASTOS CIAD</t>
  </si>
  <si>
    <t>2902010202</t>
  </si>
  <si>
    <t>IMPUESTO DE RENTA Y COMPLEMENTARIOS</t>
  </si>
  <si>
    <t>2790900101</t>
  </si>
  <si>
    <t>27909001</t>
  </si>
  <si>
    <t>SERVICIOS EXÁMENES MÉDICOS</t>
  </si>
  <si>
    <t>2490550401</t>
  </si>
  <si>
    <t>24905504</t>
  </si>
  <si>
    <t>INDUSTRIA Y COMERCIO (ICA 0.7% ) SABANE</t>
  </si>
  <si>
    <t>2440040202</t>
  </si>
  <si>
    <t xml:space="preserve">ANTICIPO POR RETENCIÓN DE IVA 15% </t>
  </si>
  <si>
    <t>1907080101</t>
  </si>
  <si>
    <t>RETENCION A TITULO DE IVA</t>
  </si>
  <si>
    <t>19070801</t>
  </si>
  <si>
    <t>ANTICIPO DE IMPUESTO A LAS VENTAS</t>
  </si>
  <si>
    <t>190708</t>
  </si>
  <si>
    <t>ANTICIPOS SOBRE CONTRATOS</t>
  </si>
  <si>
    <t>1906900101</t>
  </si>
  <si>
    <t>19069001</t>
  </si>
  <si>
    <t>OTROS AVANCES Y ANTICIPOS</t>
  </si>
  <si>
    <t>190690</t>
  </si>
  <si>
    <t>CTA AH CAJA SOCIAL 24116898355 CIAD 1087-2022 VIGILANCIA SEDES EDUCTAIVAS BELLO</t>
  </si>
  <si>
    <t>113210021405</t>
  </si>
  <si>
    <t>CTA AH AV VILLAS N° 3390110074 CI 017-2022 ESSENZA</t>
  </si>
  <si>
    <t>1110060801</t>
  </si>
  <si>
    <t xml:space="preserve">CTA AH 396000132698 CIAD 080-2022 VIGILANCIA SEDES ADMIN. GUARNE  </t>
  </si>
  <si>
    <t>1110060702</t>
  </si>
  <si>
    <t>CTA AH BOGOTÁ 532390986 CIAD 1470-2022 VIGILANCIA SEDES EDUCATIVAS BELLO</t>
  </si>
  <si>
    <t>1110060611</t>
  </si>
  <si>
    <t>CTA AH BOGOTÁ 532383262 CIAD 4600014050-2022 VIGILANCIA FLA</t>
  </si>
  <si>
    <t>1110060610</t>
  </si>
  <si>
    <t>CTA AH BOGOTÁ 532388972 CIAD 023-2022 CMC RIONEGRO</t>
  </si>
  <si>
    <t>1110060609</t>
  </si>
  <si>
    <t xml:space="preserve">CTA AH BOGOTÁ 532387313 CIAD 050-2022 GUARNE VIG SEDES ADMIN </t>
  </si>
  <si>
    <t>1110060608</t>
  </si>
  <si>
    <t>1110060302</t>
  </si>
  <si>
    <t>COLPATRIA</t>
  </si>
  <si>
    <t>11100603</t>
  </si>
  <si>
    <t>PERIODO A DICIEMBRE  DEL 2023 / A DICIEMBRE  DEL 2022</t>
  </si>
  <si>
    <t>IMPUESTO PREDIAL UNIFICADO</t>
  </si>
  <si>
    <t>INTERESES EN FIDUCUENTAS</t>
  </si>
  <si>
    <t>IMPUESTO DE RENTA Y COMPLEMENTARIO</t>
  </si>
  <si>
    <t>RESULTADOS DEL EJERCICIO ACUMULADOS</t>
  </si>
  <si>
    <t>Nota 5</t>
  </si>
  <si>
    <t>Nota 20</t>
  </si>
  <si>
    <t>Nota 27</t>
  </si>
  <si>
    <t>1110060145</t>
  </si>
  <si>
    <t>CTA AH OCCI 471810358 CIAD 001-2021 MANTENIMIENTO CCTV SAN VICENTE</t>
  </si>
  <si>
    <t>1110060148</t>
  </si>
  <si>
    <t xml:space="preserve">CTA AH OCCIDENTE N 471811653 CI 002-2023 CCTV SINCELEJO </t>
  </si>
  <si>
    <t>1110060236</t>
  </si>
  <si>
    <t>CTA AH 02400009384 CIAD 029-2023 VIGILANCIA SEDES ADMIN. LA CEJA</t>
  </si>
  <si>
    <t>1110060237</t>
  </si>
  <si>
    <t>CTA AH 2400009386 CIAD 003-2023 VIGILANCIA SEDES RIONEGRO</t>
  </si>
  <si>
    <t>1110060238</t>
  </si>
  <si>
    <t xml:space="preserve">CTA AH BANCOL 02400009765 CIAD 1005-2023 APOYO LOGÍSTICO FUERZA PÚBLICA SABANETA </t>
  </si>
  <si>
    <t>1110060612</t>
  </si>
  <si>
    <t>CTA AH BOHOTÁ 532402823 CI 011-2023 ILUMINACIÓN CICLORUTA EL TRANVÍA</t>
  </si>
  <si>
    <t>1110060803</t>
  </si>
  <si>
    <t>CTA AH AV VILLAS N° 339011058 CIAD 021-2022 DATA CENTER</t>
  </si>
  <si>
    <t>1907020303</t>
  </si>
  <si>
    <t>AUTO RETENCION EN LA FUENTE 1.10%</t>
  </si>
  <si>
    <t>1907080102</t>
  </si>
  <si>
    <t>ANTICIPO POR RETENCION DE IVA 19%</t>
  </si>
  <si>
    <t>24010111</t>
  </si>
  <si>
    <t>2401011101</t>
  </si>
  <si>
    <t>24010112</t>
  </si>
  <si>
    <t>2401011201</t>
  </si>
  <si>
    <t>POLIZAS DE SEGUROS</t>
  </si>
  <si>
    <t>2436950102</t>
  </si>
  <si>
    <t xml:space="preserve">AUTORRETENCION 1.10% </t>
  </si>
  <si>
    <t>2440240103</t>
  </si>
  <si>
    <t>PRO DEPORTES Y RECREACIÓN 2.5% EL CARMEN</t>
  </si>
  <si>
    <t>29020106</t>
  </si>
  <si>
    <t>ADMINISTRACIÓN DELEGADA</t>
  </si>
  <si>
    <t>2902010601</t>
  </si>
  <si>
    <t xml:space="preserve">EL CARMEN DE VIBORAL </t>
  </si>
  <si>
    <t>290201060102</t>
  </si>
  <si>
    <t xml:space="preserve">CIAD 035-2023 VIGILANCIA SEDES ADMIN. EL CARMEN </t>
  </si>
  <si>
    <t>2902010602</t>
  </si>
  <si>
    <t xml:space="preserve">LA CEJA </t>
  </si>
  <si>
    <t>290201060203</t>
  </si>
  <si>
    <t>CIAD 428-2021 VIGILANCIA SEDES ADMIN. LA CEJA</t>
  </si>
  <si>
    <t>290201060204</t>
  </si>
  <si>
    <t>CIAD 346-2021 SISTEMA DE SEGURIDAD CIUDANA LA CEJA</t>
  </si>
  <si>
    <t>290201060205</t>
  </si>
  <si>
    <t>CIAD 029-2023 VIGILANCIA SEDES ADMIN. LA CEJA</t>
  </si>
  <si>
    <t>2902010603</t>
  </si>
  <si>
    <t>BELLO</t>
  </si>
  <si>
    <t>290201060317</t>
  </si>
  <si>
    <t>CIAD 1470-2022 VIGILANCIA SEDES EDUCATIVAS BELLO</t>
  </si>
  <si>
    <t>2902010604</t>
  </si>
  <si>
    <t>RIONEGRO</t>
  </si>
  <si>
    <t>290201060408</t>
  </si>
  <si>
    <t>CIAD 001-2020 VIGILANCIA SEDES ADMIN. RIONEGRO</t>
  </si>
  <si>
    <t>290201060412</t>
  </si>
  <si>
    <t>CIAD 029-2020 AMPLIACIÓN Y MANTTO DE CÁMARAS RIONEGRO</t>
  </si>
  <si>
    <t>290201060414</t>
  </si>
  <si>
    <t>AOM DESCONCENTRACION ALUMBRADO PUBLICO RIONEGRO</t>
  </si>
  <si>
    <t>290201060418</t>
  </si>
  <si>
    <t>CIAD 006-2021 GERENCIA INTEGRAL CMC RIONEGRO</t>
  </si>
  <si>
    <t>290201060423</t>
  </si>
  <si>
    <t>CIAD 047-2021 RENOVACIÓN SERVICIO DATA CENTER EXTERNO - RIONEGRO</t>
  </si>
  <si>
    <t>290201060425</t>
  </si>
  <si>
    <t>CIAD 056-2021 VIGILANCIA CRT RIONEGRO</t>
  </si>
  <si>
    <t>290201060429</t>
  </si>
  <si>
    <t>CIAD 064-2021 APOYO LOGÍSTICO FUERZA PÚBLICA RIONEGRO</t>
  </si>
  <si>
    <t>290201060430</t>
  </si>
  <si>
    <t>CIAD 002-2022 VIGILANCIA SEDES ADMIN. RIONEGRO</t>
  </si>
  <si>
    <t>290201060431</t>
  </si>
  <si>
    <t>CIAD 021-2022 DATACENTER RIONEGRO</t>
  </si>
  <si>
    <t>290201060432</t>
  </si>
  <si>
    <t>CIAD 023-2022 CMC RIONEGRO</t>
  </si>
  <si>
    <t>290201060433</t>
  </si>
  <si>
    <t>CIAD 003-2023 VIGILANCIA SEDES RIONEGRO</t>
  </si>
  <si>
    <t>290201060434</t>
  </si>
  <si>
    <t>CIAD 004-2023 VIGILANCIA CRT RIONEGRO</t>
  </si>
  <si>
    <t>2902010605</t>
  </si>
  <si>
    <t>GUARNE</t>
  </si>
  <si>
    <t>290201060506</t>
  </si>
  <si>
    <t>CIAD 050-2022 VIGILANCIA SEDES ADMIN.GUARNE</t>
  </si>
  <si>
    <t>290201060507</t>
  </si>
  <si>
    <t>CIAD 080-2022 VIGILANCIA SEDES ADMIN. GUARNE</t>
  </si>
  <si>
    <t>2902010606</t>
  </si>
  <si>
    <t>LA ESTRELLA</t>
  </si>
  <si>
    <t>290201060603</t>
  </si>
  <si>
    <t>CIAD 1003158-2021 MODERNIZACIÓN Y FORTALECIMIENTO CCTV LA ESTRELLA</t>
  </si>
  <si>
    <t>2902010607</t>
  </si>
  <si>
    <t xml:space="preserve">COPACABANA </t>
  </si>
  <si>
    <t>290201060706</t>
  </si>
  <si>
    <t>CIAD 006-2021 VIGILANCIA SEDES ADMIN. COPACABANA</t>
  </si>
  <si>
    <t>290201060707</t>
  </si>
  <si>
    <t>CIAD 247-2021 MANTENIMIENTO PARQUE AUTOMOTOR FUERZA PÚBLICA COPACABANA</t>
  </si>
  <si>
    <t>290201060709</t>
  </si>
  <si>
    <t>CIAD 318-2021 MANTENIMIENTO PREVENTIVO Y CORRECTIVO CCTV COPACABANA</t>
  </si>
  <si>
    <t>290201060710</t>
  </si>
  <si>
    <t>CIAD 292-2021 VIGILANCIA SEDES ADMIN. COPACABANA</t>
  </si>
  <si>
    <t>290201060711</t>
  </si>
  <si>
    <t>CIAD 393-2021 VIGILANCIA SEDES ADMIN. COPACABANA</t>
  </si>
  <si>
    <t>2902010608</t>
  </si>
  <si>
    <t>SABANETA</t>
  </si>
  <si>
    <t>290201060810</t>
  </si>
  <si>
    <t>CIAD 2210-2021 APOYO LOGÍSTICO FUERZA PÚBLICA SABANETA</t>
  </si>
  <si>
    <t>290201060811</t>
  </si>
  <si>
    <t>CIAD 1005-2023 APOYO LOGÍSTICO FUERZA PÚBLICA SABANETA</t>
  </si>
  <si>
    <t>2902010609</t>
  </si>
  <si>
    <t>ITAGUI</t>
  </si>
  <si>
    <t>290201060902</t>
  </si>
  <si>
    <t>CIAD 4600014050-2022 VIGILANCIA FLA</t>
  </si>
  <si>
    <t>2902010611</t>
  </si>
  <si>
    <t>ENVIGADO</t>
  </si>
  <si>
    <t>290201061102</t>
  </si>
  <si>
    <t>CIAD 1456 -2021 CÁMARAS ENVIGADO</t>
  </si>
  <si>
    <t>2902010614</t>
  </si>
  <si>
    <t>IMER</t>
  </si>
  <si>
    <t>290201061404</t>
  </si>
  <si>
    <t>CIAD 001-2021 VIGILANCIA IMER</t>
  </si>
  <si>
    <t>290201061405</t>
  </si>
  <si>
    <t>CIAD 009-2021 VIGILANCIA IMER</t>
  </si>
  <si>
    <t>290201061406</t>
  </si>
  <si>
    <t>CIAD 001-2023 VIGILANCIA IMER</t>
  </si>
  <si>
    <t>2902010615</t>
  </si>
  <si>
    <t>GOBERNACIÓN DE ANTIOQUIA</t>
  </si>
  <si>
    <t>290201061501</t>
  </si>
  <si>
    <t>CIAD 4600016073-2023 TECNOLOGÍA E INFORMACIÓN DE LA COMUNICACIÓN GOBERNACION ANT</t>
  </si>
  <si>
    <t>GASTOS DIVERSOS</t>
  </si>
  <si>
    <t>ESTADO DE FLUJOS DE EFECTIVO</t>
  </si>
  <si>
    <t>BENEFICIOS A LOS EMPLEADOS</t>
  </si>
  <si>
    <t>TOTAL</t>
  </si>
  <si>
    <t>A DICIEMBRE DE 2023</t>
  </si>
  <si>
    <t>EMPRESA DE SEGURIDAD EL ORIENTE-ESO RIONEGRO S.A.S</t>
  </si>
  <si>
    <t>ESTADO DE CAMBIO EN EL PATRIMONIO</t>
  </si>
  <si>
    <t>UTILIDAD O PERDIDA DEL EJERCICIO</t>
  </si>
  <si>
    <t>INCREMENTO</t>
  </si>
  <si>
    <t>DISMINUCION</t>
  </si>
  <si>
    <t xml:space="preserve">CUENTA  </t>
  </si>
  <si>
    <t xml:space="preserve">DETALLE </t>
  </si>
  <si>
    <t xml:space="preserve">VARIACIÓN  </t>
  </si>
  <si>
    <t xml:space="preserve">Efectivo y equivalente al efectivo  </t>
  </si>
  <si>
    <t xml:space="preserve">Inversiones </t>
  </si>
  <si>
    <t xml:space="preserve">Cuentas por Cobrar  </t>
  </si>
  <si>
    <t xml:space="preserve">Propiedad, Planta y Equipo  </t>
  </si>
  <si>
    <t xml:space="preserve">Otros activos </t>
  </si>
  <si>
    <t xml:space="preserve">Préstamos por pagar </t>
  </si>
  <si>
    <t xml:space="preserve">Cuentas por pagar  </t>
  </si>
  <si>
    <t xml:space="preserve">Beneficios a los empleados  </t>
  </si>
  <si>
    <t xml:space="preserve">Otros pasivos </t>
  </si>
  <si>
    <t>Ingresos</t>
  </si>
  <si>
    <t>Gastos</t>
  </si>
  <si>
    <t>Costos</t>
  </si>
  <si>
    <t>Cuentas Corrientes</t>
  </si>
  <si>
    <t>Anticipo de Impuesto a las Ventas</t>
  </si>
  <si>
    <t>Otras cuentas por pagar</t>
  </si>
  <si>
    <t>Impuestos contribuciones y tasas</t>
  </si>
  <si>
    <t>SF 2023</t>
  </si>
  <si>
    <t>SF 2022</t>
  </si>
  <si>
    <t>Inventarios</t>
  </si>
  <si>
    <t>Provisiones</t>
  </si>
  <si>
    <t>Patrimonio</t>
  </si>
  <si>
    <t>Excedente/Perdida Acumulada del Periodo</t>
  </si>
  <si>
    <t>CONCEPTO</t>
  </si>
  <si>
    <t>VALOR VARIACIÓN</t>
  </si>
  <si>
    <t>Caja</t>
  </si>
  <si>
    <t>Depósitos en instituciones financieras</t>
  </si>
  <si>
    <t>Efectivo de uso restringido</t>
  </si>
  <si>
    <t>Otros depósitos en instituciones financieras</t>
  </si>
  <si>
    <t xml:space="preserve">    RECURSOS PROPIOS</t>
  </si>
  <si>
    <t>EFECTIVO DE USO RESTRINGIDO</t>
  </si>
  <si>
    <t>Embargos</t>
  </si>
  <si>
    <t>INVERSIONES DE ADMINISTRACIÓN DE LIQUIDEZ</t>
  </si>
  <si>
    <t>Inversiones de administración de liquidez a valor de mercado (valor razonable) con cambios en el resultado</t>
  </si>
  <si>
    <t>Fondos de inversión colectiva</t>
  </si>
  <si>
    <t>VARIACIÓN</t>
  </si>
  <si>
    <t>Prestación de servicios</t>
  </si>
  <si>
    <t>Otras cuentas por cobrar</t>
  </si>
  <si>
    <t>Retención En La Fuente</t>
  </si>
  <si>
    <t>Saldo A Favor Liquidación Privada</t>
  </si>
  <si>
    <t>Saldo A Favor De Impuesto A Las Ventas</t>
  </si>
  <si>
    <t>Anticipo De Impuesto De Industria Y Comercio</t>
  </si>
  <si>
    <t>Impuesto de Industria y Comercio Retenido</t>
  </si>
  <si>
    <t>Materiales y suministros</t>
  </si>
  <si>
    <t>PROPIEDADES, PLANTA Y EQUIPO</t>
  </si>
  <si>
    <t>CONCEPTOS Y TRANSACCIONES</t>
  </si>
  <si>
    <t>EQUIPOS DE COMUNIC. Y COMPUTAC.</t>
  </si>
  <si>
    <t>EQUIPOS DE TRANSPORTE, TRACCIÓN Y ELEVACIÓN</t>
  </si>
  <si>
    <t>MUEBLES, ENSERES Y EQUIPO DE OFICINA</t>
  </si>
  <si>
    <t>SALDO INICIAL</t>
  </si>
  <si>
    <t>ENTRADAS (DB):</t>
  </si>
  <si>
    <t>SALIDAS (CR):</t>
  </si>
  <si>
    <t>SUBTOTAL</t>
  </si>
  <si>
    <t>(Saldo inicial + Entradas - Salidas)</t>
  </si>
  <si>
    <t>CAMBIOS Y MEDICIÓN POSTERIOR</t>
  </si>
  <si>
    <t>Entrada por traslado de cuentas (DB)</t>
  </si>
  <si>
    <t>SALDO FINAL</t>
  </si>
  <si>
    <t>(Subtotal + Cambios)</t>
  </si>
  <si>
    <t>DEPRECIACIÓN ACUMULADA (DA)</t>
  </si>
  <si>
    <t>VALOR EN LIBROS</t>
  </si>
  <si>
    <t>(Saldo final - DA - DE)</t>
  </si>
  <si>
    <t>REDES LÍNES Y CABLES</t>
  </si>
  <si>
    <t>Adquisiciones en compras</t>
  </si>
  <si>
    <t>TERRENO</t>
  </si>
  <si>
    <t>Activos intangibles</t>
  </si>
  <si>
    <t>Amortización acumulada de activos intangibles (cr)</t>
  </si>
  <si>
    <t>SOFTWARES</t>
  </si>
  <si>
    <t>% AMORTIZACIÓN ACUMULADA (seguimiento)</t>
  </si>
  <si>
    <t>OTROS DERECHOS Y GARANTÍAS</t>
  </si>
  <si>
    <t>Bienes y servicios pagados por anticipado</t>
  </si>
  <si>
    <t>Avances y anticipos entregados</t>
  </si>
  <si>
    <t>Depositos entregados en garantia</t>
  </si>
  <si>
    <t>Financiamiento interno de corto plazo</t>
  </si>
  <si>
    <t>Intereses Empréstito</t>
  </si>
  <si>
    <t>Financiamiento interno de largo plazo</t>
  </si>
  <si>
    <t>ASOCIACIÓN DE DATOS</t>
  </si>
  <si>
    <t>PLAZO</t>
  </si>
  <si>
    <t>(rango en # meses)</t>
  </si>
  <si>
    <t>GASTOS POR INTERESES</t>
  </si>
  <si>
    <t>(Calculo sobre % E.A.)</t>
  </si>
  <si>
    <t>SALDO EN EXTRACTOS</t>
  </si>
  <si>
    <t>TIPO DE TERCEROS</t>
  </si>
  <si>
    <t>PN / PJ / ECP</t>
  </si>
  <si>
    <t>CANTIDAD</t>
  </si>
  <si>
    <t>MÍNIM O</t>
  </si>
  <si>
    <t>Préstamos banca comercial</t>
  </si>
  <si>
    <t>Banco de Occidente 471-</t>
  </si>
  <si>
    <t>0000133-9</t>
  </si>
  <si>
    <t>PJ</t>
  </si>
  <si>
    <t>0000135-7</t>
  </si>
  <si>
    <t>0000137-5</t>
  </si>
  <si>
    <t>0000140-1</t>
  </si>
  <si>
    <t>Banco de Colombia 240103790</t>
  </si>
  <si>
    <t>Banco de Colombia 240104051</t>
  </si>
  <si>
    <t>Banco de Colombia 240104417</t>
  </si>
  <si>
    <t>Adquisición de bienes y servicios nacionales</t>
  </si>
  <si>
    <t>Recursos a favor de terceros</t>
  </si>
  <si>
    <t>Descuentos de nómina</t>
  </si>
  <si>
    <t>Retención en la fuente e impuesto de timbre</t>
  </si>
  <si>
    <t>Impuesto al valor agregado</t>
  </si>
  <si>
    <t>PN / PJ</t>
  </si>
  <si>
    <t>/ ECP</t>
  </si>
  <si>
    <t>ADQUISICIÓN DE BIENES Y SERVICIOS NACIONALES</t>
  </si>
  <si>
    <t>Bienes y servicios</t>
  </si>
  <si>
    <t>Estampillas Municipio Rionegro</t>
  </si>
  <si>
    <t>Estampillas Municipio Sabaneta</t>
  </si>
  <si>
    <t>Estampillas Gobernacion de Antioquia</t>
  </si>
  <si>
    <t>Beneficios a los empleados a corto plazo</t>
  </si>
  <si>
    <t>RESULTADO NETO DE LOS BENEFICIOS</t>
  </si>
  <si>
    <t>A corto plazo</t>
  </si>
  <si>
    <t>SALDO</t>
  </si>
  <si>
    <t>BENEFICIOS A LOS EMPLEADOS A CORTO PLAZO</t>
  </si>
  <si>
    <t>Nómina por pagar</t>
  </si>
  <si>
    <t>Cesantías</t>
  </si>
  <si>
    <t>Intereses sobre cesantías</t>
  </si>
  <si>
    <t>Vacaciones</t>
  </si>
  <si>
    <t>Prima de vacaciones</t>
  </si>
  <si>
    <t>Prima de servicios</t>
  </si>
  <si>
    <t>Prima de navidad</t>
  </si>
  <si>
    <t>Bonificaciones</t>
  </si>
  <si>
    <t>Aportes a riesgos laborales</t>
  </si>
  <si>
    <t>Capacitación, bienestar social y estímulos</t>
  </si>
  <si>
    <t>Aportes a fondos pensionales - empleador</t>
  </si>
  <si>
    <t>Aportes a seguridad social en salud - empleador</t>
  </si>
  <si>
    <t>Aportes a cajas de compensación familiar</t>
  </si>
  <si>
    <t>Otros beneficios a los empleados a corto plazo</t>
  </si>
  <si>
    <t>Litigios y demandas</t>
  </si>
  <si>
    <t>Provisiones diversas</t>
  </si>
  <si>
    <t>Avances y anticipos recibidos</t>
  </si>
  <si>
    <t>Recursos recibidos en administración delegada</t>
  </si>
  <si>
    <t>PATRIMONIO DE LAS ENTIDADES DE LAS EMPRESAS</t>
  </si>
  <si>
    <t>Aportes sociales</t>
  </si>
  <si>
    <t>Capital suscrito y pagado</t>
  </si>
  <si>
    <t>Reservas</t>
  </si>
  <si>
    <t>Resultados de ejercicios anteriores</t>
  </si>
  <si>
    <t>Resultado del ejercicio</t>
  </si>
  <si>
    <t>INGRESOS</t>
  </si>
  <si>
    <t>Venta de servicios</t>
  </si>
  <si>
    <t>Devoluciones en ventas</t>
  </si>
  <si>
    <t>Otros ingresos</t>
  </si>
  <si>
    <t>INGRESOS DE TRANSACCIONES CON CONTRAPRESTACIÓN</t>
  </si>
  <si>
    <t>Devoluciones, rebajas y descuentos en venta de servicios (db)</t>
  </si>
  <si>
    <t>Financieros</t>
  </si>
  <si>
    <t>Ingresos diversos (Arrendamiento Vehículos)</t>
  </si>
  <si>
    <t>GASTOS</t>
  </si>
  <si>
    <t>De administración y operación</t>
  </si>
  <si>
    <t>Deterioro, depreciaciones, amortizaciones y provisiones</t>
  </si>
  <si>
    <t>Otros gastos</t>
  </si>
  <si>
    <t>GASTOS DE ADMINISTRACIÓN, DE OPERACIÓN Y DE VENTAS</t>
  </si>
  <si>
    <t>Sueldos y salarios</t>
  </si>
  <si>
    <t>Contribuciones efectivas</t>
  </si>
  <si>
    <t>Aportes sobre la nómina</t>
  </si>
  <si>
    <t>Prestaciones sociales</t>
  </si>
  <si>
    <t>Gastos de personal diversos</t>
  </si>
  <si>
    <t>Impuestos, contribuciones y tasas</t>
  </si>
  <si>
    <t>$0.0</t>
  </si>
  <si>
    <t>Servicios de Vigilancia y Seguridad Privada</t>
  </si>
  <si>
    <t>Materiales y Suministros</t>
  </si>
  <si>
    <t>Mantenimiento</t>
  </si>
  <si>
    <t>Servicios publicos</t>
  </si>
  <si>
    <t>Seguros generales</t>
  </si>
  <si>
    <t>Honorarios</t>
  </si>
  <si>
    <t>Servicios Tecnicos</t>
  </si>
  <si>
    <t>Deterioros</t>
  </si>
  <si>
    <t>DETERIORO, DEPRECIACIONES, AMORTIZACIONES Y PROVISIONES</t>
  </si>
  <si>
    <t>DETERIORO</t>
  </si>
  <si>
    <t>DEPRECIACIÓN</t>
  </si>
  <si>
    <t>De propiedades, planta y equipo</t>
  </si>
  <si>
    <t>AMORTIZACIÓN</t>
  </si>
  <si>
    <t>De activos intangibles</t>
  </si>
  <si>
    <t>PROVISIÓN</t>
  </si>
  <si>
    <t>De litigios y demandas</t>
  </si>
  <si>
    <t>IMPUESTO A LAS GANANCIAS CORRIENTE</t>
  </si>
  <si>
    <t>Impuesto sobre la renta y complementarios</t>
  </si>
  <si>
    <t>Otros gastos diversos</t>
  </si>
  <si>
    <t>COSTOS DE VENTAS</t>
  </si>
  <si>
    <t>COSTO DE VENTAS DE SERVICIOS</t>
  </si>
  <si>
    <t>Otros servicios</t>
  </si>
  <si>
    <t>Servicios De Investigación Científica y Tecnológica</t>
  </si>
  <si>
    <t>Servicios de mantenimiento y reparación</t>
  </si>
  <si>
    <t>Luminarias</t>
  </si>
  <si>
    <t>Materiales y accesorios</t>
  </si>
  <si>
    <t>TOTAL, ACTIVOS POR IMPUESTOS CORRIENTES Y DIFERIDOS</t>
  </si>
  <si>
    <t>CORRIENTES</t>
  </si>
  <si>
    <t>Retención en la fuente</t>
  </si>
  <si>
    <t>Saldos a favor en liquidaciones privadas</t>
  </si>
  <si>
    <t>Saldo a favor de impuesto a las ventas</t>
  </si>
  <si>
    <t>Anticipo de impuesto de industria y comercio</t>
  </si>
  <si>
    <t>Impuesto de Industria y comercio retenido</t>
  </si>
  <si>
    <t>TOTAL, GASTOS POR IMPUESTO A LAS GANANCIAS CORRIENTE Y DIFERIDO</t>
  </si>
  <si>
    <t>CORRIENTE</t>
  </si>
  <si>
    <t>Ingresos Desconcentración Alumbrado Público</t>
  </si>
  <si>
    <t>Rendimientos Financieros AOM</t>
  </si>
  <si>
    <t>Otros Ingresos AOM</t>
  </si>
  <si>
    <t>Nota 5.1</t>
  </si>
  <si>
    <t>Nota 5.2</t>
  </si>
  <si>
    <t>Nota 6</t>
  </si>
  <si>
    <t>Nota 6.1</t>
  </si>
  <si>
    <t>Nota 7</t>
  </si>
  <si>
    <t>Nota 9</t>
  </si>
  <si>
    <t>Nota 10</t>
  </si>
  <si>
    <t>Nota 14</t>
  </si>
  <si>
    <t>Nota 21</t>
  </si>
  <si>
    <t>Nota 22</t>
  </si>
  <si>
    <t>Nota 23</t>
  </si>
  <si>
    <t>Nota 24</t>
  </si>
  <si>
    <t>Nota 28</t>
  </si>
  <si>
    <t>Nota 29</t>
  </si>
  <si>
    <t>Nota 29.2</t>
  </si>
  <si>
    <t>Nota 30</t>
  </si>
  <si>
    <t>ALEJANDRO QUINTERO MONTOYA</t>
  </si>
  <si>
    <t>REVISOR FISCAL-DESIGNADO</t>
  </si>
  <si>
    <t xml:space="preserve">VER NOTAS Y REVELACIONES ADJUNTAS                                                                           </t>
  </si>
  <si>
    <t xml:space="preserve">              CLAUDIA MARIA ANGARITA GOMEZ                                                                  ANLLY PAOLA AGUDELO SANCHEZ</t>
  </si>
  <si>
    <t xml:space="preserve">GERENTE GENERAL                                                                                         CONTADORA PUBLICA </t>
  </si>
  <si>
    <t xml:space="preserve">                                 TP 277868-T</t>
  </si>
  <si>
    <t xml:space="preserve">                                 CC 42881990</t>
  </si>
  <si>
    <t>CC 15443136</t>
  </si>
  <si>
    <t xml:space="preserve">                                CC 1041329209</t>
  </si>
  <si>
    <t xml:space="preserve">                                                                  TP 134379-T</t>
  </si>
  <si>
    <t>FLUJO DE CAJA DE OPERACIONES</t>
  </si>
  <si>
    <t>UTILIDAD (PERDIDA) NETA</t>
  </si>
  <si>
    <t>(AUMENTO) DISMINUCION (AJUSTES) UTILIDAD EJERCICIOS ANTERIORES</t>
  </si>
  <si>
    <t>DEPRECIACIONES</t>
  </si>
  <si>
    <t>(AUMENTO) DISMINUCION EN OTROS ACTIVOS</t>
  </si>
  <si>
    <t>(AUMENTO) DISMINUCION EN COSTOS Y GASTOS POR PAGAR</t>
  </si>
  <si>
    <t>AUMENTO (DISMINUCION) EN BENEFICIO A EMPLEAODS</t>
  </si>
  <si>
    <t>AUMENTO (DISMINUCION) EN PROVISIONES</t>
  </si>
  <si>
    <t>AUMENTO (DISMINUCION) EN OTROS PASIVOS</t>
  </si>
  <si>
    <t>EFECTIVO NETO PROVISTO POR OPERACIONES</t>
  </si>
  <si>
    <t>(AUMENTO) DISMINUCION EN INGRESOS POR COBRAR</t>
  </si>
  <si>
    <t>FLUJO DE CAJA DE ACTIVIDADES DE FINANCIACION</t>
  </si>
  <si>
    <t>PRESTAMOS POR PAGAR</t>
  </si>
  <si>
    <t>EFECTIVO NETO USADO EN ACTIVIDADES DE FINANCIACION</t>
  </si>
  <si>
    <t>FLUJO DE CAJA DE ACTIVIDADES DE INVERSION</t>
  </si>
  <si>
    <t>COMPRA DE PROPIEDAD, PLANTA Y EQUIPO</t>
  </si>
  <si>
    <t>EFECTIVO NETO UTILIZADO EN ACTIVIDADES DE INVERSION</t>
  </si>
  <si>
    <t>EFECTIVO Y EQUIVALENTE DE EFECTIVO AL CIERRE</t>
  </si>
  <si>
    <t xml:space="preserve">                                  </t>
  </si>
  <si>
    <t xml:space="preserve">                                                             </t>
  </si>
  <si>
    <t>AUMENTO (DISMINUCION) NETO DE EFECTIVO Y EQUIVAL. DE EFECTIVO</t>
  </si>
  <si>
    <t>EFECTIVO Y EQUIVALENTES DE EFECTIVO AL INICIO</t>
  </si>
  <si>
    <t>(AUMENTO) DISMINUCION EN INVENTARIOS</t>
  </si>
  <si>
    <t xml:space="preserve">              CLAUDIA MARIA ANGARITA GOMEZ                                                    ANLLY PAOLA AGUDELO SANCHEZ</t>
  </si>
  <si>
    <t xml:space="preserve">                         CC 42881990                                                                </t>
  </si>
  <si>
    <t>CC 1041329209</t>
  </si>
  <si>
    <t>TP 277868-T</t>
  </si>
  <si>
    <t xml:space="preserve">                                                                           FIRMA: REG AZ SAS</t>
  </si>
  <si>
    <t xml:space="preserve">                         GERENTE GENERAL                                                                                CONTADORA PUBLICA </t>
  </si>
  <si>
    <t>2024</t>
  </si>
  <si>
    <t>LARGO</t>
  </si>
  <si>
    <t>cuenta_activo</t>
  </si>
  <si>
    <t>Descripcion_activo</t>
  </si>
  <si>
    <t>saldo_sig_activo</t>
  </si>
  <si>
    <t>11100609</t>
  </si>
  <si>
    <t>BANCO BBVA</t>
  </si>
  <si>
    <t>1110060901</t>
  </si>
  <si>
    <t>CTA AH BBVA N° 757000057 CIAD 0076-2023 VIGILANCIA SEDES ADMIN. BELLO</t>
  </si>
  <si>
    <t>24457501</t>
  </si>
  <si>
    <t>IMPUESTO A LAS VENTAS RETENIDO VENTA BIENES (DB)</t>
  </si>
  <si>
    <t>2445750101</t>
  </si>
  <si>
    <t>IMPUESTO A LAS VENTAS RETENIDO BIENES T. GENERAL (DB)</t>
  </si>
  <si>
    <t>Descripcion</t>
  </si>
  <si>
    <t>1110060149</t>
  </si>
  <si>
    <t>CTA AH OCCIDENTE N° 471811661 CI E3-2023 ILUMINACION FOREST</t>
  </si>
  <si>
    <t>1110060150</t>
  </si>
  <si>
    <t>CTA AH OCCIDENTE N° 471811646 CI 07-2023 CCTV CONCEPCION</t>
  </si>
  <si>
    <t>1110060151</t>
  </si>
  <si>
    <t>CTA AH OCCIDENTE N° 471812032 CI 005-VCOC2-2023 LA FORTUNA</t>
  </si>
  <si>
    <t>1110060152</t>
  </si>
  <si>
    <t>CTA AH OCCIDENTE N° 1101401000201 FIDUCIA ESO RIONEGRO SAS</t>
  </si>
  <si>
    <t>1110060153</t>
  </si>
  <si>
    <t xml:space="preserve">CTA AH OCCIDENTE Nª 471712214 VIGILANCIA SEDES EDUCATIVAS BELLO </t>
  </si>
  <si>
    <t>1110060154</t>
  </si>
  <si>
    <t xml:space="preserve">CTA AH OCCIDENTE Nª 471812248 CIAD 001-2024 VIGILANCIA SEDES ADMINISTRTAIVAS LA CEJA  </t>
  </si>
  <si>
    <t>1110060155</t>
  </si>
  <si>
    <t xml:space="preserve">CTA AH OCCIDENTE Nª 471812446 CIAD 677-2024 APOYO LOGISTICO FUERZA PUBLICA SABANETA  </t>
  </si>
  <si>
    <t>1110060156</t>
  </si>
  <si>
    <t>CTA AH OCCIDENTE Nª 471812362 CIAD 123 2024 VIGILANCIA SEDES ADMINISTRATIVAS</t>
  </si>
  <si>
    <t>1110060157</t>
  </si>
  <si>
    <t>CTA AH OCCIDENTE Nª 471812388 CIAD 003 2024 VIGILANCIA IMER</t>
  </si>
  <si>
    <t>1110060158</t>
  </si>
  <si>
    <t xml:space="preserve">CTA AH OCCIDENTE Nª 471-81256-0  CIAD 001-2023 IMER </t>
  </si>
  <si>
    <t>1110060208</t>
  </si>
  <si>
    <t>CTA  AH BANCOL 02400002029 CIAD 1003162-2020 TRASLADO CM NUEVO CUADRANTE LA ESTRELLA</t>
  </si>
  <si>
    <t>1110060239</t>
  </si>
  <si>
    <t>CTA AH BANCOL 02400022075 CI CV-23031 ILUMINACION SENDEROS ZONA FRANCA</t>
  </si>
  <si>
    <t>1110060240</t>
  </si>
  <si>
    <t>CTA AH BANCOLOMBIA 02400010604 CIAD 035-2023 VIGILIANCIA SEDES ADMINISTRATIVAS EL CARMEN</t>
  </si>
  <si>
    <t>1110060242</t>
  </si>
  <si>
    <t>CTA AH BANCOL 02400012731CIAD 118-2023 VIGILANCIA SEDES ADMINISTRATIVAS GUARNE</t>
  </si>
  <si>
    <t>1110060243</t>
  </si>
  <si>
    <t xml:space="preserve">CTA AH BANCOL 02400012734 CIAD 3720-2023 APOYO LOGISTICO FUERZA PUBLICA SABANETA </t>
  </si>
  <si>
    <t>1110060244</t>
  </si>
  <si>
    <t xml:space="preserve">CTA AH BANCOL 24500016053 CIAD 001-2024 VIGILANCIA SEDES GIRARDOTA  </t>
  </si>
  <si>
    <t>1110060245</t>
  </si>
  <si>
    <t xml:space="preserve">CTA AH BANCOL 24500016606 CIAD 4600016938-2024 APOYO SECRETARIA DE SEGURIDAD GOBERNACION  </t>
  </si>
  <si>
    <t>1110060246</t>
  </si>
  <si>
    <t>CTA AH BANCOL 24500016533 CIAD CIAD 110-CI-186-2024 VIDEOVIGILANCIA EL SANTUARIO</t>
  </si>
  <si>
    <t>1110060247</t>
  </si>
  <si>
    <t>CTA AH BANCOL 024-000137-89 CIAD 325-2024 PISSC LA CEJA</t>
  </si>
  <si>
    <t>1110060248</t>
  </si>
  <si>
    <t>CTA AH BANCOL 245-000165-34 CIAD 010-2024 APOYO LOGÍSTICO FUERZA PÚBLICA RIONEGRO</t>
  </si>
  <si>
    <t>1110060249</t>
  </si>
  <si>
    <t>CTA AH BANCOL 245-000169-89. CIAD 1120-2024 VIGILANCIA SEDES EDUCATIVAS BELLO</t>
  </si>
  <si>
    <t>1110060613</t>
  </si>
  <si>
    <t>CTA AH BOGOTÀ 532436326 CIAD 004-2024 GERENCIA INTEGRAL CMC RIONEGRO</t>
  </si>
  <si>
    <t>1110060614</t>
  </si>
  <si>
    <t xml:space="preserve">CTA AH BOGOTÀ 532434651 CIAD 001-2024 VIGILANCIA SEDES RIONEGRO </t>
  </si>
  <si>
    <t>1110060615</t>
  </si>
  <si>
    <t xml:space="preserve">CTA AH BANCO DE BOGOTÀ 532436284 CIAD 003-2024 VIGILANCIA CRT RIONEGRO </t>
  </si>
  <si>
    <t>1110060616</t>
  </si>
  <si>
    <t xml:space="preserve">CTA AH BANCO E BOGOTÀ  532441193 CIAD SP 001-2024 PARQUE AUTO MOTOR ALEJANDRIA </t>
  </si>
  <si>
    <t>1110060617</t>
  </si>
  <si>
    <t>CT AH BOGOTÀ 532441771 CIAD 003-2024 VIGILANCA SEDES ADMINISTRATIVAS COPACABANA</t>
  </si>
  <si>
    <t>1110060703</t>
  </si>
  <si>
    <t>CTA AH 396000133969 DAVIVIENDA CIAD 004-2023 VIGILANCIA CRT RIONEGRO</t>
  </si>
  <si>
    <t>1110060704</t>
  </si>
  <si>
    <t>CTA AH 396000137531 CIAD 4600016073-2023</t>
  </si>
  <si>
    <t>1110060804</t>
  </si>
  <si>
    <t>CTA AH AV VILLAS N° 339011496 CIAD 035-2023 APOYO LOGÍSTICO RIONEGRO</t>
  </si>
  <si>
    <t>131729</t>
  </si>
  <si>
    <t>SERVICIOS POR ADMINISTRACIÓN DE CONTRATOS</t>
  </si>
  <si>
    <t>13172901</t>
  </si>
  <si>
    <t xml:space="preserve">CUENTAS POR COBRA CIAD </t>
  </si>
  <si>
    <t>1317290101</t>
  </si>
  <si>
    <t xml:space="preserve">CUENTAS POR COBRAR CIAD </t>
  </si>
  <si>
    <t>13849012</t>
  </si>
  <si>
    <t>1384901201</t>
  </si>
  <si>
    <t>GASTOS FINANCIEROS CIAD Y A.O.M. ALUMBRADO</t>
  </si>
  <si>
    <t>1386</t>
  </si>
  <si>
    <t>138690</t>
  </si>
  <si>
    <t>13869001</t>
  </si>
  <si>
    <t>1386900101</t>
  </si>
  <si>
    <t>190590</t>
  </si>
  <si>
    <t>OTROS BIENES Y SERVICIOS PAGADOS POR ANTICIPADO</t>
  </si>
  <si>
    <t>2401010103</t>
  </si>
  <si>
    <t>ASEO Y CAFETERIA</t>
  </si>
  <si>
    <t>24010103</t>
  </si>
  <si>
    <t>2401010301</t>
  </si>
  <si>
    <t>240102</t>
  </si>
  <si>
    <t>PROYECTOS DEINVERSIÓN</t>
  </si>
  <si>
    <t>24010201</t>
  </si>
  <si>
    <t>PROYECTOS DE INVERSIÓN</t>
  </si>
  <si>
    <t>2401020101</t>
  </si>
  <si>
    <t>CONSTRUCCIONES Y OBRAS CIVILES</t>
  </si>
  <si>
    <t>2407220118</t>
  </si>
  <si>
    <t>ESTAMPILLAS A FAVOR DEL MUNICIPIO DE REMEDIOS</t>
  </si>
  <si>
    <t>240722011801</t>
  </si>
  <si>
    <t>ESTAMPILLA PRO CULTURA 1% REMEDIOS</t>
  </si>
  <si>
    <t>240722011802</t>
  </si>
  <si>
    <t>ESTAMPILLA 4% ADULTO MAYOR REMEDIOS</t>
  </si>
  <si>
    <t>240722011803</t>
  </si>
  <si>
    <t>ESTAMPILLA PRO HOSPITAL 1% REMEDIOS</t>
  </si>
  <si>
    <t>24072204</t>
  </si>
  <si>
    <t>ESTAMPILLAS A FAVOR DEL MUNICIPIO DE COPACABANA</t>
  </si>
  <si>
    <t>2407220401</t>
  </si>
  <si>
    <t>PRO ADULTO MAYOR COPACABANA 3%</t>
  </si>
  <si>
    <t>2407220402</t>
  </si>
  <si>
    <t>PRO HOSPITAL COPACABANA 1%</t>
  </si>
  <si>
    <t>2407220403</t>
  </si>
  <si>
    <t>ESTAMPILLA PRO UDEA 1% COPACABANA</t>
  </si>
  <si>
    <t>2407221206</t>
  </si>
  <si>
    <t xml:space="preserve">PRO UNIVERSIDAD DIGITAL 0.4% </t>
  </si>
  <si>
    <t>24072215</t>
  </si>
  <si>
    <t>ESTAMPILLAS A FAVOR DE LA GOBERANCIÓN DE ANTIOQUIA</t>
  </si>
  <si>
    <t>2407221501</t>
  </si>
  <si>
    <t>ESTAMPILLA PRO DESARROLO DEPARTAMENTO DE ANTIOQUIA 0.6%</t>
  </si>
  <si>
    <t>2407221502</t>
  </si>
  <si>
    <t>ESTAMPILLA PRO ADULTO MAYOR DEPARTAMENTO DE ANTIOQUIA 2%</t>
  </si>
  <si>
    <t>2407221503</t>
  </si>
  <si>
    <t>ESTAMPILLA PRO HOSPITAL DEPARTAMENTO DE ANTIOQUIA 1%</t>
  </si>
  <si>
    <t>2407221504</t>
  </si>
  <si>
    <t>ESTAMPILLA PRO POLITÉCNICO DEPARTAMENTO DE ANTIQUIA 0.4%</t>
  </si>
  <si>
    <t>2407221505</t>
  </si>
  <si>
    <t>ESTAMPILLA PRO ENVIGADO DEPARTAMENTO DE ANTIOQUIA 0.4%</t>
  </si>
  <si>
    <t>2407221506</t>
  </si>
  <si>
    <t>ESTAMPILLA PRO UNIVERSIDAD DIGITAL 0.4%</t>
  </si>
  <si>
    <t>24072216</t>
  </si>
  <si>
    <t>ESTAMPILLAS A FAVOR MUNICIPIO GIRARDOTA</t>
  </si>
  <si>
    <t>2407221601</t>
  </si>
  <si>
    <t>ESTAMPILLA ADULTO MAYOR GIRARDOTA 3%</t>
  </si>
  <si>
    <t>2407221602</t>
  </si>
  <si>
    <t>ESTAMPILLA CULTURA 0.5% GIRARDOTA</t>
  </si>
  <si>
    <t>2407221603</t>
  </si>
  <si>
    <t>ESTAMPILLA PRO UDEA 0.5%</t>
  </si>
  <si>
    <t>2407221604</t>
  </si>
  <si>
    <t>ESTAMPILLA PRO HOSPITAL GIRARDOTA 1%</t>
  </si>
  <si>
    <t>2436050102</t>
  </si>
  <si>
    <t>SERVICIOS RESTAURANTES HOTELES 3.5%</t>
  </si>
  <si>
    <t>2436050107</t>
  </si>
  <si>
    <t>SERVICIO TRANSPORTE PASAJEROS 3.5%</t>
  </si>
  <si>
    <t>2436060199</t>
  </si>
  <si>
    <t xml:space="preserve">ARRENDAMIENTO X PAGAR </t>
  </si>
  <si>
    <t>24360602</t>
  </si>
  <si>
    <t>ARRENDAMIENTOS DE BIENES INMUEBLES 3.5%</t>
  </si>
  <si>
    <t>2436060201</t>
  </si>
  <si>
    <t>24360699</t>
  </si>
  <si>
    <t>RETEFUENTE ARRENDAMIENTO X PAGAR</t>
  </si>
  <si>
    <t>24361599</t>
  </si>
  <si>
    <t xml:space="preserve">RETEFUENTE EMPLEADOS X PAGAR </t>
  </si>
  <si>
    <t>24362599</t>
  </si>
  <si>
    <t xml:space="preserve">RETEIVA POR PAGAR </t>
  </si>
  <si>
    <t>2436259901</t>
  </si>
  <si>
    <t>RETEIVA POR PAGAR</t>
  </si>
  <si>
    <t>24400406</t>
  </si>
  <si>
    <t>INDUSTRIA Y COMERCIO MUNICIPIO DE COPACABANA</t>
  </si>
  <si>
    <t>2440040601</t>
  </si>
  <si>
    <t>INDUSTRIA Y COMERCIO ( ICA 0.8% ) COPA</t>
  </si>
  <si>
    <t>24400417</t>
  </si>
  <si>
    <t>INDUSTRIA Y COMERCIO GIRARDOTA</t>
  </si>
  <si>
    <t>2440041701</t>
  </si>
  <si>
    <t>RETEICA GIRARDOTA 0.9%</t>
  </si>
  <si>
    <t>24400418</t>
  </si>
  <si>
    <t>INDUSTRIA Y COMERCIO 1% REMEDIOS</t>
  </si>
  <si>
    <t>2440041801</t>
  </si>
  <si>
    <t xml:space="preserve">INDUSTRIA Y COMERCIO 1% REMEDIOS </t>
  </si>
  <si>
    <t>244014</t>
  </si>
  <si>
    <t xml:space="preserve">CUOTA DE FISCALIZACION Y AUDITAJE </t>
  </si>
  <si>
    <t>24401401</t>
  </si>
  <si>
    <t>CUOTA FISCALIZACION Y AUDITAJE CONTRALORIA</t>
  </si>
  <si>
    <t>2440140101</t>
  </si>
  <si>
    <t>COUTA FISCALIZACIÓN Y AUDITAJE CONTRALORIA</t>
  </si>
  <si>
    <t>2440240108</t>
  </si>
  <si>
    <t>PRO DEPORTE Y RECREACIÓN 1% DEPARTAMENTO DE ANTIOQUIA</t>
  </si>
  <si>
    <t>24402409</t>
  </si>
  <si>
    <t>TASA PRO DEPORTE Y RECREACIÓN 2.5% REMEDIOS</t>
  </si>
  <si>
    <t>EXCEDENTES DE REMATES</t>
  </si>
  <si>
    <t>24902903</t>
  </si>
  <si>
    <t xml:space="preserve">GASTOS LEGALES </t>
  </si>
  <si>
    <t>2490290301</t>
  </si>
  <si>
    <t>24905502</t>
  </si>
  <si>
    <t xml:space="preserve">SERVICIO DE IMPRESOS PUBLICACIONES Y PUBLICIDAD </t>
  </si>
  <si>
    <t>2490550201</t>
  </si>
  <si>
    <t>SERVICIOS DE IMPRESOS PUBLICACIONES Y PUBLICI</t>
  </si>
  <si>
    <t>24905507</t>
  </si>
  <si>
    <t>SERVICIOS DE HOSPEDAJE</t>
  </si>
  <si>
    <t>2490550701</t>
  </si>
  <si>
    <t>SERVICIOS HOSPEDAJE</t>
  </si>
  <si>
    <t>2490909005</t>
  </si>
  <si>
    <t>OTRAS CXP POR CERTIFICADOS RETENCIONES IVA</t>
  </si>
  <si>
    <t>251108</t>
  </si>
  <si>
    <t xml:space="preserve">LICENCIAS </t>
  </si>
  <si>
    <t>25110801</t>
  </si>
  <si>
    <t>2511080101</t>
  </si>
  <si>
    <t xml:space="preserve">LICENCIAS EN GENERAL </t>
  </si>
  <si>
    <t>251115</t>
  </si>
  <si>
    <t>CAPACITACION, BIENESTAR SOCIAL Y ESTIMULOS</t>
  </si>
  <si>
    <t>25111501</t>
  </si>
  <si>
    <t xml:space="preserve">CAPACITACION, BIENESTAR SOCIAL Y ESTIMULOS </t>
  </si>
  <si>
    <t>2511150101</t>
  </si>
  <si>
    <t>290201060206</t>
  </si>
  <si>
    <t>CIAD 001-2024 VIGILANCIA SEDES ADMNIN LA CEJA</t>
  </si>
  <si>
    <t>290201060207</t>
  </si>
  <si>
    <t>CIAD 325-2024 PISCC LA CEJA</t>
  </si>
  <si>
    <t>290201060299</t>
  </si>
  <si>
    <t>CXP CIAD CEJA</t>
  </si>
  <si>
    <t>290201060320</t>
  </si>
  <si>
    <t>CIAD 1625-2023 VIGILANCIA BELLO</t>
  </si>
  <si>
    <t>290201060321</t>
  </si>
  <si>
    <t>CIAD 1120-0827-2024 VIGILANCIA SEDES EDUCATIVAS BELLO</t>
  </si>
  <si>
    <t>290201060410</t>
  </si>
  <si>
    <t>CIAD 021-2020 VIGILANCIA CRT RIONEGRO</t>
  </si>
  <si>
    <t>290201060420</t>
  </si>
  <si>
    <t>CIAD 043-2021 VIDEOVIGILANCIA COLABORATIVA RIONEGRO</t>
  </si>
  <si>
    <t>290201060436</t>
  </si>
  <si>
    <t>CIAD 004-2024 CMC RIONEGRO</t>
  </si>
  <si>
    <t>290201060437</t>
  </si>
  <si>
    <t>CIAD 001-2024 VIGILANCIA SEDES RIONEGRO</t>
  </si>
  <si>
    <t>290201060438</t>
  </si>
  <si>
    <t>CIAD 003-2024 VIGILANCIA CRT RIONEGRO</t>
  </si>
  <si>
    <t>290201060439</t>
  </si>
  <si>
    <t>CIAD 003-2024 VIGILANCIA IMER</t>
  </si>
  <si>
    <t>290201060440</t>
  </si>
  <si>
    <t>CIAD 010-2024 APOYO LOGISTICO RIONEGRO</t>
  </si>
  <si>
    <t>290201060441</t>
  </si>
  <si>
    <t>CIAD 013-2024 VIGILANCIA SEDES RIONEGRO</t>
  </si>
  <si>
    <t>290201060499</t>
  </si>
  <si>
    <t>CXP CIAD RIONEGRO</t>
  </si>
  <si>
    <t>290201060508</t>
  </si>
  <si>
    <t>CIAD 118-2023 VIGILANCIA SEDES ADMIN GUARNE</t>
  </si>
  <si>
    <t>290201060599</t>
  </si>
  <si>
    <t>CXP CIAD GUARNE</t>
  </si>
  <si>
    <t>290201060601</t>
  </si>
  <si>
    <t>CIAD 1003162-2020 ADECUACIONES CCTV LA ESTRELLA</t>
  </si>
  <si>
    <t>290201060712</t>
  </si>
  <si>
    <t>CIAD 003-2024 VIGILANCIA COPACABANA</t>
  </si>
  <si>
    <t>290201060813</t>
  </si>
  <si>
    <t>CIAD 677-2024 PARQUE AUTOMOTOR SABANETA</t>
  </si>
  <si>
    <t>290201060999</t>
  </si>
  <si>
    <t>CXP CIAD FLA</t>
  </si>
  <si>
    <t>2902010612</t>
  </si>
  <si>
    <t>EL SANTUARIO</t>
  </si>
  <si>
    <t>290201061202</t>
  </si>
  <si>
    <t>CIAD 110 CI 186-2024  VIDEOVIGILANCIA SANTUARIO</t>
  </si>
  <si>
    <t>290201061599</t>
  </si>
  <si>
    <t>CXP CIAD GOBERNACION</t>
  </si>
  <si>
    <t>2902010616</t>
  </si>
  <si>
    <t>CIAD 4600016938-2024 GOBERNACION</t>
  </si>
  <si>
    <t>2902010621</t>
  </si>
  <si>
    <t>GIRARDOTA</t>
  </si>
  <si>
    <t>290201062101</t>
  </si>
  <si>
    <t>CIAD 001-2024 VIGILANCIA GIRARDOTA</t>
  </si>
  <si>
    <t>2902010622</t>
  </si>
  <si>
    <t>REMEDIOS ANTIOQUIA</t>
  </si>
  <si>
    <t>290201062201</t>
  </si>
  <si>
    <t>CIAD 123-2024 VIG REMEDIOS ANTIOQUIA</t>
  </si>
  <si>
    <t>2902010623</t>
  </si>
  <si>
    <t>ALEJANDRIA</t>
  </si>
  <si>
    <t>290201062301</t>
  </si>
  <si>
    <t>CIAD CIAD SP-001-2024 PARQUE AUTOMOTOR ALEJANDRÍA</t>
  </si>
  <si>
    <t>29020107</t>
  </si>
  <si>
    <t>2902010701</t>
  </si>
  <si>
    <t>INGRESOS ACUERDO 001 DESCONCENTRACION AOM</t>
  </si>
  <si>
    <t>290201070101</t>
  </si>
  <si>
    <t>290201070102</t>
  </si>
  <si>
    <t>290201070103</t>
  </si>
  <si>
    <t>2902010702</t>
  </si>
  <si>
    <t>GASTOS ACUERDO 001 DESCONCENTRACION AOM</t>
  </si>
  <si>
    <t>290201070201</t>
  </si>
  <si>
    <t>GASTOS ASOCIADOS A LA NOMINA</t>
  </si>
  <si>
    <t>29020107020101</t>
  </si>
  <si>
    <t>SALARIOS AOM</t>
  </si>
  <si>
    <t>29020107020102</t>
  </si>
  <si>
    <t xml:space="preserve">APORTES SENA-ICBF </t>
  </si>
  <si>
    <t>29020107020104</t>
  </si>
  <si>
    <t xml:space="preserve">CESANTIAS AOM </t>
  </si>
  <si>
    <t>29020107020105</t>
  </si>
  <si>
    <t>INTERESES A LAS CESANTIAS AOM</t>
  </si>
  <si>
    <t>29020107020106</t>
  </si>
  <si>
    <t>VACACIONES AOM</t>
  </si>
  <si>
    <t>29020107020107</t>
  </si>
  <si>
    <t>PRIMA DE VACACIONES AOM</t>
  </si>
  <si>
    <t>29020107020108</t>
  </si>
  <si>
    <t>PRIMA DE SERVICIOS AOM</t>
  </si>
  <si>
    <t>29020107020109</t>
  </si>
  <si>
    <t>PRIMA DE NAVIDAD AOM</t>
  </si>
  <si>
    <t>29020107020110</t>
  </si>
  <si>
    <t>BONIFICACION POR SERVICIOS AOM</t>
  </si>
  <si>
    <t>29020107020111</t>
  </si>
  <si>
    <t>BONIFICACION POR RECREACION AOM</t>
  </si>
  <si>
    <t>29020107020112</t>
  </si>
  <si>
    <t>APORTES A SEGURIDAD SOCIAL EN SALUD AOM</t>
  </si>
  <si>
    <t>29020107020113</t>
  </si>
  <si>
    <t>APORTES A SEGURIDAD SOCIAL EN PENSIONES AOM</t>
  </si>
  <si>
    <t>29020107020115</t>
  </si>
  <si>
    <t>APORTES RIESGOS LABORALES AOM</t>
  </si>
  <si>
    <t>29020107020116</t>
  </si>
  <si>
    <t>APORTES A CAJAS DE COMPENSACION FAMILIAR  AOM</t>
  </si>
  <si>
    <t>290201070202</t>
  </si>
  <si>
    <t>GASTOS PRESTACIÓN DE SERVICIOS PROFESIONALES</t>
  </si>
  <si>
    <t>290201070203</t>
  </si>
  <si>
    <t>GASTOS ARRENDAMIENTOS</t>
  </si>
  <si>
    <t>290201070204</t>
  </si>
  <si>
    <t>GASTOS ALQUILER DE VEHICULOS</t>
  </si>
  <si>
    <t>290201070205</t>
  </si>
  <si>
    <t>GASTOS MATERIALES Y SUMINISTROS</t>
  </si>
  <si>
    <t>290201070206</t>
  </si>
  <si>
    <t>GASTOS SERVICIO DE VIGILANCIA</t>
  </si>
  <si>
    <t>290201070207</t>
  </si>
  <si>
    <t>GASTOS SERVICIOS PUBLICOS</t>
  </si>
  <si>
    <t>290201070208</t>
  </si>
  <si>
    <t>GASTOS DE SERVICIOS EN GENERAL</t>
  </si>
  <si>
    <t>290201070209</t>
  </si>
  <si>
    <t>GASTOS SERVICIO TRANSPORTE DE CARGA</t>
  </si>
  <si>
    <t>290201070210</t>
  </si>
  <si>
    <t>290201070211</t>
  </si>
  <si>
    <t>GASTOS ADQUISICION DE ACTIVOS</t>
  </si>
  <si>
    <t>290201070212</t>
  </si>
  <si>
    <t>GASTOS REPARACIONES LOCATIVAS ALUMBRADO</t>
  </si>
  <si>
    <t>290201070213</t>
  </si>
  <si>
    <t>GASTOS DE MODERNIZACION Y EXPANSION AOM</t>
  </si>
  <si>
    <t>290201070214</t>
  </si>
  <si>
    <t>GASTOS INTERVENTORÍA TÉCNICA MODERNIZACIÓN ALUMBRADO</t>
  </si>
  <si>
    <t>290201070215</t>
  </si>
  <si>
    <t>GASTOS ALUMBRADO NAVIDEÑO RIONEGRO</t>
  </si>
  <si>
    <t>290201070216</t>
  </si>
  <si>
    <t>290201070217</t>
  </si>
  <si>
    <t>GASTOS COMISION FIDUCUARIA</t>
  </si>
  <si>
    <t>290201070218</t>
  </si>
  <si>
    <t>GASTOS INTERES OBLIGACION FINANCIERA</t>
  </si>
  <si>
    <t>290201070219</t>
  </si>
  <si>
    <t>CONTROL OBLIGACION FINANCIERA (DB)</t>
  </si>
  <si>
    <t>Cuenta</t>
  </si>
  <si>
    <t>Resultado</t>
  </si>
  <si>
    <t>439004</t>
  </si>
  <si>
    <t>439014</t>
  </si>
  <si>
    <t>439590</t>
  </si>
  <si>
    <t>480201</t>
  </si>
  <si>
    <t>480817</t>
  </si>
  <si>
    <t>480825</t>
  </si>
  <si>
    <t>480890</t>
  </si>
  <si>
    <t>482503</t>
  </si>
  <si>
    <t>510101</t>
  </si>
  <si>
    <t>510105</t>
  </si>
  <si>
    <t>510119</t>
  </si>
  <si>
    <t>510201</t>
  </si>
  <si>
    <t>510302</t>
  </si>
  <si>
    <t>510303</t>
  </si>
  <si>
    <t>510305</t>
  </si>
  <si>
    <t>510307</t>
  </si>
  <si>
    <t>510401</t>
  </si>
  <si>
    <t>510402</t>
  </si>
  <si>
    <t>510701</t>
  </si>
  <si>
    <t>510702</t>
  </si>
  <si>
    <t>510703</t>
  </si>
  <si>
    <t>510704</t>
  </si>
  <si>
    <t>510705</t>
  </si>
  <si>
    <t>510706</t>
  </si>
  <si>
    <t>510801</t>
  </si>
  <si>
    <t>510803</t>
  </si>
  <si>
    <t>511113</t>
  </si>
  <si>
    <t>511114</t>
  </si>
  <si>
    <t>511115</t>
  </si>
  <si>
    <t>511117</t>
  </si>
  <si>
    <t>511122</t>
  </si>
  <si>
    <t>511125</t>
  </si>
  <si>
    <t>511146</t>
  </si>
  <si>
    <t>511149</t>
  </si>
  <si>
    <t>511164</t>
  </si>
  <si>
    <t>511179</t>
  </si>
  <si>
    <t>511180</t>
  </si>
  <si>
    <t>512010</t>
  </si>
  <si>
    <t>512011</t>
  </si>
  <si>
    <t>512024</t>
  </si>
  <si>
    <t>512026</t>
  </si>
  <si>
    <t>512035</t>
  </si>
  <si>
    <t>512036</t>
  </si>
  <si>
    <t>512090</t>
  </si>
  <si>
    <t>520405</t>
  </si>
  <si>
    <t>521116</t>
  </si>
  <si>
    <t>521172</t>
  </si>
  <si>
    <t>521173</t>
  </si>
  <si>
    <t>535112</t>
  </si>
  <si>
    <t>536001</t>
  </si>
  <si>
    <t>536004</t>
  </si>
  <si>
    <t>536006</t>
  </si>
  <si>
    <t>536007</t>
  </si>
  <si>
    <t>536008</t>
  </si>
  <si>
    <t>536013</t>
  </si>
  <si>
    <t>536201</t>
  </si>
  <si>
    <t>536605</t>
  </si>
  <si>
    <t>589003</t>
  </si>
  <si>
    <t>589090</t>
  </si>
  <si>
    <t>639014</t>
  </si>
  <si>
    <t>639090</t>
  </si>
  <si>
    <t>439090</t>
  </si>
  <si>
    <t>SOBRANTES AJUSTES POR ESTAMPILLAS</t>
  </si>
  <si>
    <t>MANTENIMIENTO MUEBLES Y ENSERES</t>
  </si>
  <si>
    <t>511155</t>
  </si>
  <si>
    <t>512001</t>
  </si>
  <si>
    <t>512002</t>
  </si>
  <si>
    <t>582101</t>
  </si>
  <si>
    <t>MANTENIMIENTO PREVENTIVO</t>
  </si>
  <si>
    <t>PERIODO A JUNIO 2024-A JUNIO 2023 (En Pesos)</t>
  </si>
  <si>
    <t>SF JUNIO  2024</t>
  </si>
  <si>
    <t>SF JUNIO  2023</t>
  </si>
  <si>
    <t>Nota 21.1.1</t>
  </si>
  <si>
    <t>Estampillas Municipio Remedios</t>
  </si>
  <si>
    <t>Estampillas Municipio Bello</t>
  </si>
  <si>
    <t>Estampillas Municipio Copacabana</t>
  </si>
  <si>
    <t>Estampillas Municipio la Ceja</t>
  </si>
  <si>
    <t>Estampillas Girardota</t>
  </si>
  <si>
    <t>Gastos Acuerdo de Alumbrado Público</t>
  </si>
  <si>
    <t>Arrendamiento Operativo</t>
  </si>
  <si>
    <t>Combustible y Lubricantes</t>
  </si>
  <si>
    <t>Suministro de Papeleria</t>
  </si>
  <si>
    <t>Servicio de Aseo, Cafeteria, Restaurantes</t>
  </si>
  <si>
    <t>Gastos Legales y Otros gastos generales</t>
  </si>
  <si>
    <t>1311</t>
  </si>
  <si>
    <t>CONTRIBUCIONES, TASAS E INGRESOS NO TRIBUTARIOS</t>
  </si>
  <si>
    <t>131104</t>
  </si>
  <si>
    <t>SANCIONES</t>
  </si>
  <si>
    <t>13110401</t>
  </si>
  <si>
    <t>1311040101</t>
  </si>
  <si>
    <t>SANCIONES IMPUESTOS Y ESTAMPILLAS</t>
  </si>
  <si>
    <t>24400416</t>
  </si>
  <si>
    <t>IMPUESTO DE INDUSTRIA Y COMERCIO MUNICIPIO DE MEDELLÍN 0.10%</t>
  </si>
  <si>
    <t>2440041601</t>
  </si>
  <si>
    <t>244026</t>
  </si>
  <si>
    <t>290201060435</t>
  </si>
  <si>
    <t>CIAD 035-2023 APOYO LOGÍSTICA RIONEGRO</t>
  </si>
  <si>
    <t>PERIODO A SEPTIEMBRE  DEL 2024 / A SEPTIEMBRE DEL 2023</t>
  </si>
  <si>
    <t>510216</t>
  </si>
  <si>
    <t>LICENCIA DE PATERNIDAD</t>
  </si>
  <si>
    <t>511120</t>
  </si>
  <si>
    <t xml:space="preserve">PUBLICIDAD Y PROPAGANDA </t>
  </si>
  <si>
    <t>522034</t>
  </si>
  <si>
    <t>ESTAMPILLAS VARIAS</t>
  </si>
  <si>
    <t>LUMINARIA</t>
  </si>
  <si>
    <t>CIAD 002-2024 VIGILANCIA ABEJORRAL</t>
  </si>
  <si>
    <t>290201062501</t>
  </si>
  <si>
    <t>ABEJORRAL</t>
  </si>
  <si>
    <t>2902010625</t>
  </si>
  <si>
    <t>CIAD 0199-2024 VIGILANCIA IDEA</t>
  </si>
  <si>
    <t>290201062401</t>
  </si>
  <si>
    <t>2902010624</t>
  </si>
  <si>
    <t>CIAD SP 001-2024 PARQUE AUTOMOTOR ALEJANDRIA</t>
  </si>
  <si>
    <t>290201061701</t>
  </si>
  <si>
    <t>ALEJANDRIA ANTIOQUIA</t>
  </si>
  <si>
    <t>2902010617</t>
  </si>
  <si>
    <t>CIAD 4600017063-2024 VIGILANCIA DEPARTAMENTO DE ANTIOQUIA</t>
  </si>
  <si>
    <t>290201061502</t>
  </si>
  <si>
    <t>CIAD 4600017112 VIGILANCIA FLA</t>
  </si>
  <si>
    <t>290201060903</t>
  </si>
  <si>
    <t>CIAD 020-2024 VIGILANCIA COPACABANA</t>
  </si>
  <si>
    <t>290201060713</t>
  </si>
  <si>
    <t>CIAD 0907049-2024 PARQUE AUTOMOTOR LA ESTRELLA</t>
  </si>
  <si>
    <t>290201060604</t>
  </si>
  <si>
    <t>CIAD 1003142-2020 IMPLEMENTACIÓN NUEVO CUADRANTE LA ESTRELLA</t>
  </si>
  <si>
    <t>290201060602</t>
  </si>
  <si>
    <t>CIAD 029-2024 PARQUE AUTOMOTOR RIONEGRO</t>
  </si>
  <si>
    <t>290201060444</t>
  </si>
  <si>
    <t>CIAD 028-2024 VIGILANCIA CRT RIONEGRO</t>
  </si>
  <si>
    <t>290201060443</t>
  </si>
  <si>
    <t>CIAD 030-2024 GERENCIA INTEGRAL CMC</t>
  </si>
  <si>
    <t>290201060442</t>
  </si>
  <si>
    <t>CIAD 1404-2024 VIGILANCIA SEDES EDUCATIVAS BELLO</t>
  </si>
  <si>
    <t>290201060323</t>
  </si>
  <si>
    <t>CIAD 916-2024 PISCC BELLO</t>
  </si>
  <si>
    <t>290201060322</t>
  </si>
  <si>
    <t>IVA PAGADO VIGENCIA FISCAL (DB)</t>
  </si>
  <si>
    <t>2445800101</t>
  </si>
  <si>
    <t>IVA PAGADO (DB)</t>
  </si>
  <si>
    <t>24458001</t>
  </si>
  <si>
    <t>VALOR PAGADO (DB)</t>
  </si>
  <si>
    <t>244580</t>
  </si>
  <si>
    <t>DEVOLUCIÓN EN VENTA DE BIENES (DB)</t>
  </si>
  <si>
    <t>2445070101</t>
  </si>
  <si>
    <t>24450701</t>
  </si>
  <si>
    <t>244507</t>
  </si>
  <si>
    <t xml:space="preserve">PRO DEPORTE Y RECREACIÒN  2.5% ABEJORRAL </t>
  </si>
  <si>
    <t>2440240110</t>
  </si>
  <si>
    <t>INDUSTRIA Y COMERCIO MUNICIPIO DE ABEJORRAL</t>
  </si>
  <si>
    <t>2440042001</t>
  </si>
  <si>
    <t>24400420</t>
  </si>
  <si>
    <t xml:space="preserve">INDUSTRIA Y COMERCIO ALEJANDRIA 1% </t>
  </si>
  <si>
    <t>2440041901</t>
  </si>
  <si>
    <t>INDUSTRIA Y COMERCIO MUNICIPIO DE ALEJANDRIA</t>
  </si>
  <si>
    <t>24400419</t>
  </si>
  <si>
    <t>INDUSTRIA Y COMERCIO ( ICA 0.9% ) COPA</t>
  </si>
  <si>
    <t>2440040602</t>
  </si>
  <si>
    <t>CXP RECURSOS A FAVOR DE TERCERO POR OTROS IMPUESTOS</t>
  </si>
  <si>
    <t>24079002</t>
  </si>
  <si>
    <t>OTROS RECAUDOS A FAVOR DE TERCEROS</t>
  </si>
  <si>
    <t>240790</t>
  </si>
  <si>
    <t>PRO UNIVERSIDAD DIGITAL 0.4%</t>
  </si>
  <si>
    <t>2407222006</t>
  </si>
  <si>
    <t>2407222005</t>
  </si>
  <si>
    <t>PRO DESARROLLO IDEA 0.6%</t>
  </si>
  <si>
    <t>2407222004</t>
  </si>
  <si>
    <t>PRO HOSPITAL IDEA 1%</t>
  </si>
  <si>
    <t>2407222003</t>
  </si>
  <si>
    <t>PRO ENVIGADO IDEA 0.4%</t>
  </si>
  <si>
    <t>2407222002</t>
  </si>
  <si>
    <t>PRO ADULTO MAYOR IDEA 2%</t>
  </si>
  <si>
    <t>2407222001</t>
  </si>
  <si>
    <t>ESTAMPILLAS A FAVOR IDEA</t>
  </si>
  <si>
    <t>24072220</t>
  </si>
  <si>
    <t>ESTAMPILLA PRO HOSPITAL ABEJORRAL</t>
  </si>
  <si>
    <t>2407221903</t>
  </si>
  <si>
    <t>ESTAMPILLA PRO CULTURA ABEJORRAL</t>
  </si>
  <si>
    <t>2407221902</t>
  </si>
  <si>
    <t>ESTAMPILLA PRO ADULTO MAYOR ABEJORRAL</t>
  </si>
  <si>
    <t>2407221901</t>
  </si>
  <si>
    <t>ESTAMPILLAS A FAVOR DEL MUNICIPIO DE ABEJORRAL</t>
  </si>
  <si>
    <t>24072219</t>
  </si>
  <si>
    <t>AMORTIZACIÓN PÓLIZAS Y SEGUROS EN GENERAL</t>
  </si>
  <si>
    <t>1975900101</t>
  </si>
  <si>
    <t>AMORTIZACIÓN PÓLIZAS Y SEGUROS</t>
  </si>
  <si>
    <t>19759001</t>
  </si>
  <si>
    <t>AMORTIZACIÓN OTROS ACTIVOS INTANGIBLES</t>
  </si>
  <si>
    <t>197590</t>
  </si>
  <si>
    <t>CTA AH BOGOTÀ 532454790 CIAD 030-2024 GERENCIA INTEGRAL CMC¿</t>
  </si>
  <si>
    <t>1110060621</t>
  </si>
  <si>
    <t xml:space="preserve">CTA AH BOGOTÀ 532451564 CIAD 0907049-2024  PARQUE AUTO MOTOR LA ESTRELLA </t>
  </si>
  <si>
    <t>1110060620</t>
  </si>
  <si>
    <t xml:space="preserve">CTA AH BOGOTÀ 532453115 CI 002-2024 ILUMINACION GUILLERMO GAVIRIA </t>
  </si>
  <si>
    <t>1110060618</t>
  </si>
  <si>
    <t>CTA IAH IDEA 100015676 CIAD 0199-2024 VIGILANCIA IDEA</t>
  </si>
  <si>
    <t>1110060511</t>
  </si>
  <si>
    <t xml:space="preserve">CTA AH BANCOL 24500017191  CIAD 4600017063 VIGILANCIA GOBERNACION </t>
  </si>
  <si>
    <t>1110060250</t>
  </si>
  <si>
    <t>CTA AH OCCIDENTE Nª 2511 CIAD 013-2024 VIGILANCIA SEDES RIONEGRO</t>
  </si>
  <si>
    <t>1110060162</t>
  </si>
  <si>
    <t xml:space="preserve">CTA AH OCCIDENTE Nª 12784 CI 001-2024 VALLE DE LOS SANTOS </t>
  </si>
  <si>
    <t>1110060161</t>
  </si>
  <si>
    <t xml:space="preserve">CTA AH OCCIDENTE Nª 12719 CIAD 4600017112  VIGILANCIA LA FLA </t>
  </si>
  <si>
    <t>1110060160</t>
  </si>
  <si>
    <t>CTA AH OCCIDENTE Nª 12628 CIAD 0916-2024 PISSC BELLO</t>
  </si>
  <si>
    <t>1110060159</t>
  </si>
  <si>
    <t xml:space="preserve">CTA CTE OCCIDENTE N° 490-830304 FONDO COMUN </t>
  </si>
  <si>
    <t>1110050101</t>
  </si>
  <si>
    <t>BANCO OCCIDENTE</t>
  </si>
  <si>
    <t>11100501</t>
  </si>
  <si>
    <t>CUENTA CORRIENTE</t>
  </si>
  <si>
    <t>111005</t>
  </si>
  <si>
    <t>CONTRATOS DE OBRA BASE AU</t>
  </si>
  <si>
    <t>480204</t>
  </si>
  <si>
    <t>REINTEGRO COMISION</t>
  </si>
  <si>
    <t>TOTAL GASTOS(5101010101 - 590501)</t>
  </si>
  <si>
    <t>LICENCIA REMUNERADA</t>
  </si>
  <si>
    <t>PERIODO A SEPTIEMBRE DEL 2024 / A SEPTIEMBRE  DEL 2023</t>
  </si>
  <si>
    <t>SALDO A SEPTIEMBRE 30 DEL 2023</t>
  </si>
  <si>
    <t>SALDO A SEPTIEMBRE 30 DEL 2024</t>
  </si>
  <si>
    <t xml:space="preserve">                                         TP 277868-T</t>
  </si>
  <si>
    <t>19700702</t>
  </si>
  <si>
    <t>PÓLIZAS Y SEGUROS EN GENERAL</t>
  </si>
  <si>
    <t>1970070201</t>
  </si>
  <si>
    <t xml:space="preserve">        CLAUDIA MARIA ANGARITA GOMEZ                                                                  ANLLY PAOLA AGUDELO SANCHEZ</t>
  </si>
  <si>
    <t>CLAUDIA MARIA ANGARITA GOMEZ                                                       ANLLY PAOLA AGUDELO SANCHEZ</t>
  </si>
  <si>
    <t xml:space="preserve">                                                     GERENTE GENERAL                                                                                           CONTADORA PUBLICA </t>
  </si>
  <si>
    <t xml:space="preserve">                                                      CC 42881990                                                                                                               CC 1041329209</t>
  </si>
  <si>
    <t xml:space="preserve">                                                                GERENTE GENERAL                                                                                       CONTADORA PUBLICA </t>
  </si>
  <si>
    <t xml:space="preserve">      TP 277868-T</t>
  </si>
  <si>
    <t xml:space="preserve">                                              CC 42881990                                                                                                      CC 1041329209</t>
  </si>
  <si>
    <t>Firmado en 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</si>
</sst>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\ #,##0.00;[Red]\-&quot;$&quot;\ #,##0.00"/>
    <numFmt numFmtId="165" formatCode="_-&quot;$&quot;\ * #,##0.00_-;\-&quot;$&quot;\ * #,##0.00_-;_-&quot;$&quot;\ * &quot;-&quot;??_-;_-@_-"/>
    <numFmt numFmtId="166" formatCode="_-&quot;$&quot;* #,##0_-;\-&quot;$&quot;* #,##0_-;_-&quot;$&quot;* &quot;-&quot;??_-;_-@_-"/>
    <numFmt numFmtId="167" formatCode="&quot;$&quot;#,##0.00"/>
    <numFmt numFmtId="168" formatCode="&quot;$&quot;#,##0"/>
    <numFmt numFmtId="169" formatCode="_-&quot;$&quot;\ * #,##0_-;\-&quot;$&quot;\ * #,##0_-;_-&quot;$&quot;\ * &quot;-&quot;??_-;_-@_-"/>
    <numFmt numFmtId="170" formatCode="_-&quot;$&quot;* #,##0.000_-;\-&quot;$&quot;* #,##0.000_-;_-&quot;$&quot;* &quot;-&quot;??_-;_-@_-"/>
  </numFmts>
  <fonts count="32" x14ac:knownFonts="1">
    <font>
      <sz val="10"/>
      <name val="Arial"/>
      <family val="2"/>
    </font>
    <font>
      <sz val="10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0"/>
      <name val="Arial"/>
      <family val="2"/>
    </font>
    <font>
      <sz val="10"/>
      <name val="Arial Narrow"/>
      <family val="2"/>
    </font>
    <font>
      <b/>
      <i/>
      <sz val="12"/>
      <name val="Arial Narrow"/>
      <family val="2"/>
    </font>
    <font>
      <i/>
      <sz val="12"/>
      <name val="Arial Narrow"/>
      <family val="2"/>
    </font>
    <font>
      <b/>
      <sz val="12"/>
      <color rgb="FF000000"/>
      <name val="Arial Narrow"/>
      <family val="2"/>
    </font>
    <font>
      <sz val="12"/>
      <color rgb="FF000000"/>
      <name val="Arial Narrow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 Narrow"/>
      <family val="2"/>
    </font>
    <font>
      <sz val="11"/>
      <name val="Arial Narrow"/>
      <family val="2"/>
    </font>
    <font>
      <sz val="12"/>
      <color theme="1"/>
      <name val="Arial Narrow"/>
      <family val="2"/>
    </font>
    <font>
      <sz val="11"/>
      <name val="Aptos Narrow"/>
      <family val="2"/>
    </font>
    <font>
      <b/>
      <sz val="11"/>
      <color theme="1"/>
      <name val="Aptos Narrow"/>
      <family val="2"/>
    </font>
    <font>
      <b/>
      <sz val="12"/>
      <color rgb="FF000000"/>
      <name val="Aptos Narrow"/>
      <family val="2"/>
    </font>
    <font>
      <b/>
      <sz val="12"/>
      <name val="Aptos Narrow"/>
      <family val="2"/>
    </font>
    <font>
      <sz val="12"/>
      <name val="Aptos Narrow"/>
      <family val="2"/>
    </font>
    <font>
      <sz val="12"/>
      <color rgb="FF000000"/>
      <name val="Aptos Narrow"/>
      <family val="2"/>
    </font>
    <font>
      <b/>
      <sz val="11"/>
      <name val="Arial Narrow"/>
      <family val="2"/>
    </font>
    <font>
      <sz val="11"/>
      <color rgb="FF000000"/>
      <name val="Arial Narrow"/>
      <family val="2"/>
    </font>
    <font>
      <b/>
      <sz val="11"/>
      <name val="Aptos Narrow"/>
      <family val="2"/>
    </font>
    <font>
      <b/>
      <sz val="8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1"/>
      <color theme="1"/>
      <name val="Arial Narrow"/>
      <family val="2"/>
    </font>
    <font>
      <sz val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3366CC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72">
    <xf numFmtId="0" fontId="0" fillId="0" borderId="0" xfId="0"/>
    <xf numFmtId="0" fontId="3" fillId="0" borderId="0" xfId="0" applyFont="1"/>
    <xf numFmtId="0" fontId="3" fillId="2" borderId="5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0" xfId="0" applyFont="1"/>
    <xf numFmtId="0" fontId="3" fillId="0" borderId="4" xfId="0" applyFont="1" applyBorder="1" applyAlignment="1">
      <alignment horizontal="left"/>
    </xf>
    <xf numFmtId="44" fontId="3" fillId="2" borderId="0" xfId="1" applyFont="1" applyFill="1" applyBorder="1"/>
    <xf numFmtId="0" fontId="2" fillId="0" borderId="4" xfId="0" applyFont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3" fontId="2" fillId="0" borderId="0" xfId="0" applyNumberFormat="1" applyFont="1"/>
    <xf numFmtId="0" fontId="3" fillId="0" borderId="0" xfId="0" applyFont="1" applyAlignment="1">
      <alignment horizontal="left"/>
    </xf>
    <xf numFmtId="3" fontId="3" fillId="0" borderId="0" xfId="1" applyNumberFormat="1" applyFont="1" applyFill="1" applyBorder="1"/>
    <xf numFmtId="166" fontId="3" fillId="0" borderId="0" xfId="1" applyNumberFormat="1" applyFont="1" applyFill="1"/>
    <xf numFmtId="3" fontId="2" fillId="0" borderId="2" xfId="1" applyNumberFormat="1" applyFont="1" applyFill="1" applyBorder="1"/>
    <xf numFmtId="3" fontId="3" fillId="0" borderId="0" xfId="0" applyNumberFormat="1" applyFont="1"/>
    <xf numFmtId="44" fontId="3" fillId="2" borderId="2" xfId="1" applyFont="1" applyFill="1" applyBorder="1"/>
    <xf numFmtId="0" fontId="3" fillId="2" borderId="4" xfId="0" applyFont="1" applyFill="1" applyBorder="1"/>
    <xf numFmtId="166" fontId="3" fillId="0" borderId="2" xfId="1" applyNumberFormat="1" applyFont="1" applyFill="1" applyBorder="1"/>
    <xf numFmtId="9" fontId="3" fillId="0" borderId="0" xfId="2" applyFont="1" applyFill="1" applyBorder="1"/>
    <xf numFmtId="44" fontId="0" fillId="0" borderId="0" xfId="1" applyFont="1"/>
    <xf numFmtId="44" fontId="3" fillId="0" borderId="2" xfId="1" applyFont="1" applyFill="1" applyBorder="1" applyAlignment="1"/>
    <xf numFmtId="44" fontId="2" fillId="0" borderId="0" xfId="0" applyNumberFormat="1" applyFont="1"/>
    <xf numFmtId="44" fontId="3" fillId="0" borderId="0" xfId="0" applyNumberFormat="1" applyFont="1"/>
    <xf numFmtId="44" fontId="0" fillId="0" borderId="0" xfId="0" applyNumberFormat="1"/>
    <xf numFmtId="0" fontId="4" fillId="0" borderId="0" xfId="0" applyFont="1" applyAlignment="1">
      <alignment horizontal="center"/>
    </xf>
    <xf numFmtId="3" fontId="2" fillId="0" borderId="0" xfId="1" applyNumberFormat="1" applyFont="1" applyFill="1" applyBorder="1"/>
    <xf numFmtId="3" fontId="3" fillId="0" borderId="7" xfId="1" applyNumberFormat="1" applyFont="1" applyFill="1" applyBorder="1"/>
    <xf numFmtId="3" fontId="2" fillId="0" borderId="7" xfId="1" applyNumberFormat="1" applyFont="1" applyFill="1" applyBorder="1"/>
    <xf numFmtId="0" fontId="2" fillId="0" borderId="0" xfId="0" applyFont="1" applyAlignment="1">
      <alignment horizontal="left"/>
    </xf>
    <xf numFmtId="49" fontId="2" fillId="0" borderId="2" xfId="1" applyNumberFormat="1" applyFont="1" applyFill="1" applyBorder="1" applyAlignment="1">
      <alignment horizontal="center" vertical="center"/>
    </xf>
    <xf numFmtId="0" fontId="4" fillId="0" borderId="0" xfId="0" applyFont="1"/>
    <xf numFmtId="0" fontId="3" fillId="2" borderId="1" xfId="0" applyFont="1" applyFill="1" applyBorder="1"/>
    <xf numFmtId="0" fontId="3" fillId="2" borderId="2" xfId="0" applyFont="1" applyFill="1" applyBorder="1"/>
    <xf numFmtId="9" fontId="2" fillId="0" borderId="2" xfId="2" applyFont="1" applyFill="1" applyBorder="1"/>
    <xf numFmtId="3" fontId="2" fillId="0" borderId="10" xfId="1" applyNumberFormat="1" applyFont="1" applyFill="1" applyBorder="1"/>
    <xf numFmtId="9" fontId="2" fillId="0" borderId="10" xfId="2" applyFont="1" applyFill="1" applyBorder="1"/>
    <xf numFmtId="44" fontId="3" fillId="2" borderId="3" xfId="1" applyFont="1" applyFill="1" applyBorder="1" applyAlignment="1">
      <alignment horizontal="center" vertical="center"/>
    </xf>
    <xf numFmtId="44" fontId="3" fillId="2" borderId="5" xfId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0" fontId="7" fillId="0" borderId="4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2" fillId="0" borderId="4" xfId="0" applyFont="1" applyBorder="1"/>
    <xf numFmtId="166" fontId="3" fillId="0" borderId="5" xfId="0" applyNumberFormat="1" applyFont="1" applyBorder="1"/>
    <xf numFmtId="166" fontId="2" fillId="0" borderId="5" xfId="0" applyNumberFormat="1" applyFont="1" applyBorder="1" applyAlignment="1">
      <alignment horizontal="left"/>
    </xf>
    <xf numFmtId="0" fontId="8" fillId="3" borderId="14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center" wrapText="1"/>
    </xf>
    <xf numFmtId="168" fontId="9" fillId="0" borderId="14" xfId="0" applyNumberFormat="1" applyFont="1" applyBorder="1" applyAlignment="1">
      <alignment horizontal="right" vertical="center" wrapText="1"/>
    </xf>
    <xf numFmtId="0" fontId="8" fillId="0" borderId="14" xfId="0" applyFont="1" applyBorder="1" applyAlignment="1">
      <alignment horizontal="left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167" fontId="8" fillId="0" borderId="14" xfId="0" applyNumberFormat="1" applyFont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 indent="3"/>
    </xf>
    <xf numFmtId="8" fontId="11" fillId="0" borderId="14" xfId="0" applyNumberFormat="1" applyFont="1" applyBorder="1" applyAlignment="1">
      <alignment horizontal="right" vertical="center" wrapText="1"/>
    </xf>
    <xf numFmtId="0" fontId="10" fillId="0" borderId="14" xfId="0" applyFont="1" applyBorder="1" applyAlignment="1">
      <alignment horizontal="left" vertical="center" wrapText="1"/>
    </xf>
    <xf numFmtId="8" fontId="10" fillId="0" borderId="14" xfId="0" applyNumberFormat="1" applyFont="1" applyBorder="1" applyAlignment="1">
      <alignment horizontal="right" vertical="center" wrapText="1"/>
    </xf>
    <xf numFmtId="44" fontId="11" fillId="0" borderId="14" xfId="0" applyNumberFormat="1" applyFont="1" applyBorder="1" applyAlignment="1">
      <alignment horizontal="right" vertical="center" wrapText="1"/>
    </xf>
    <xf numFmtId="44" fontId="10" fillId="0" borderId="14" xfId="0" applyNumberFormat="1" applyFont="1" applyBorder="1" applyAlignment="1">
      <alignment horizontal="right" vertical="center" wrapText="1"/>
    </xf>
    <xf numFmtId="0" fontId="11" fillId="0" borderId="14" xfId="0" applyFont="1" applyBorder="1" applyAlignment="1">
      <alignment horizontal="center" vertical="center" wrapText="1"/>
    </xf>
    <xf numFmtId="44" fontId="11" fillId="0" borderId="14" xfId="0" applyNumberFormat="1" applyFont="1" applyBorder="1" applyAlignment="1">
      <alignment horizontal="center" vertical="center" wrapText="1"/>
    </xf>
    <xf numFmtId="44" fontId="11" fillId="0" borderId="14" xfId="0" applyNumberFormat="1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6" fillId="0" borderId="0" xfId="0" applyFont="1"/>
    <xf numFmtId="0" fontId="13" fillId="3" borderId="14" xfId="0" applyFont="1" applyFill="1" applyBorder="1" applyAlignment="1">
      <alignment horizontal="left" vertical="center" wrapText="1" indent="1"/>
    </xf>
    <xf numFmtId="167" fontId="9" fillId="6" borderId="14" xfId="0" applyNumberFormat="1" applyFont="1" applyFill="1" applyBorder="1" applyAlignment="1">
      <alignment horizontal="right" vertical="center" wrapText="1"/>
    </xf>
    <xf numFmtId="168" fontId="9" fillId="6" borderId="14" xfId="0" applyNumberFormat="1" applyFont="1" applyFill="1" applyBorder="1" applyAlignment="1">
      <alignment horizontal="right" vertical="center" wrapText="1"/>
    </xf>
    <xf numFmtId="168" fontId="8" fillId="6" borderId="14" xfId="0" applyNumberFormat="1" applyFont="1" applyFill="1" applyBorder="1" applyAlignment="1">
      <alignment horizontal="right" vertical="center" wrapText="1"/>
    </xf>
    <xf numFmtId="168" fontId="2" fillId="6" borderId="14" xfId="0" applyNumberFormat="1" applyFont="1" applyFill="1" applyBorder="1" applyAlignment="1">
      <alignment horizontal="right" vertical="center" wrapText="1"/>
    </xf>
    <xf numFmtId="44" fontId="12" fillId="6" borderId="14" xfId="0" applyNumberFormat="1" applyFont="1" applyFill="1" applyBorder="1" applyAlignment="1">
      <alignment horizontal="right" vertical="center" wrapText="1"/>
    </xf>
    <xf numFmtId="44" fontId="11" fillId="6" borderId="14" xfId="0" applyNumberFormat="1" applyFont="1" applyFill="1" applyBorder="1" applyAlignment="1">
      <alignment horizontal="left" vertical="center" wrapText="1"/>
    </xf>
    <xf numFmtId="44" fontId="10" fillId="0" borderId="14" xfId="0" applyNumberFormat="1" applyFont="1" applyBorder="1" applyAlignment="1">
      <alignment horizontal="left" vertical="center" wrapText="1"/>
    </xf>
    <xf numFmtId="8" fontId="12" fillId="0" borderId="14" xfId="0" applyNumberFormat="1" applyFont="1" applyBorder="1" applyAlignment="1">
      <alignment horizontal="right" vertical="center" wrapText="1"/>
    </xf>
    <xf numFmtId="0" fontId="17" fillId="0" borderId="14" xfId="0" applyFont="1" applyBorder="1" applyAlignment="1">
      <alignment horizontal="left" vertical="center" wrapText="1"/>
    </xf>
    <xf numFmtId="0" fontId="18" fillId="3" borderId="14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left" vertical="center" wrapText="1" indent="4"/>
    </xf>
    <xf numFmtId="0" fontId="21" fillId="0" borderId="14" xfId="0" applyFont="1" applyBorder="1"/>
    <xf numFmtId="44" fontId="22" fillId="6" borderId="14" xfId="0" applyNumberFormat="1" applyFont="1" applyFill="1" applyBorder="1" applyAlignment="1">
      <alignment horizontal="right" vertical="center" wrapText="1"/>
    </xf>
    <xf numFmtId="44" fontId="21" fillId="0" borderId="14" xfId="0" applyNumberFormat="1" applyFont="1" applyBorder="1"/>
    <xf numFmtId="44" fontId="21" fillId="6" borderId="14" xfId="0" applyNumberFormat="1" applyFont="1" applyFill="1" applyBorder="1"/>
    <xf numFmtId="44" fontId="22" fillId="0" borderId="14" xfId="0" applyNumberFormat="1" applyFont="1" applyBorder="1" applyAlignment="1">
      <alignment horizontal="right" vertical="center" wrapText="1"/>
    </xf>
    <xf numFmtId="0" fontId="0" fillId="4" borderId="12" xfId="0" applyFill="1" applyBorder="1" applyAlignment="1">
      <alignment vertical="top" wrapText="1"/>
    </xf>
    <xf numFmtId="8" fontId="23" fillId="0" borderId="14" xfId="0" applyNumberFormat="1" applyFont="1" applyBorder="1" applyAlignment="1">
      <alignment horizontal="right" vertical="center" wrapText="1"/>
    </xf>
    <xf numFmtId="8" fontId="24" fillId="6" borderId="14" xfId="0" applyNumberFormat="1" applyFont="1" applyFill="1" applyBorder="1" applyAlignment="1">
      <alignment horizontal="right" vertical="center" wrapText="1"/>
    </xf>
    <xf numFmtId="44" fontId="24" fillId="6" borderId="14" xfId="0" applyNumberFormat="1" applyFont="1" applyFill="1" applyBorder="1" applyAlignment="1">
      <alignment horizontal="right" vertical="center" wrapText="1"/>
    </xf>
    <xf numFmtId="0" fontId="23" fillId="0" borderId="14" xfId="0" applyFont="1" applyBorder="1" applyAlignment="1">
      <alignment horizontal="left" vertical="center" wrapText="1"/>
    </xf>
    <xf numFmtId="44" fontId="23" fillId="0" borderId="14" xfId="0" applyNumberFormat="1" applyFont="1" applyBorder="1" applyAlignment="1">
      <alignment horizontal="right" vertical="center" wrapText="1"/>
    </xf>
    <xf numFmtId="0" fontId="15" fillId="0" borderId="0" xfId="0" applyFont="1"/>
    <xf numFmtId="8" fontId="23" fillId="6" borderId="14" xfId="0" applyNumberFormat="1" applyFont="1" applyFill="1" applyBorder="1" applyAlignment="1">
      <alignment horizontal="right" vertical="center" wrapText="1"/>
    </xf>
    <xf numFmtId="44" fontId="23" fillId="6" borderId="14" xfId="0" applyNumberFormat="1" applyFont="1" applyFill="1" applyBorder="1" applyAlignment="1">
      <alignment horizontal="right" vertical="center" wrapText="1"/>
    </xf>
    <xf numFmtId="0" fontId="25" fillId="0" borderId="14" xfId="0" applyFont="1" applyBorder="1" applyAlignment="1">
      <alignment horizontal="left" vertical="center" wrapText="1" indent="5"/>
    </xf>
    <xf numFmtId="44" fontId="15" fillId="0" borderId="14" xfId="0" applyNumberFormat="1" applyFont="1" applyBorder="1" applyAlignment="1">
      <alignment horizontal="right" vertical="center" wrapText="1"/>
    </xf>
    <xf numFmtId="44" fontId="15" fillId="6" borderId="14" xfId="0" applyNumberFormat="1" applyFont="1" applyFill="1" applyBorder="1" applyAlignment="1">
      <alignment horizontal="right" vertical="center" wrapText="1"/>
    </xf>
    <xf numFmtId="9" fontId="15" fillId="0" borderId="14" xfId="2" applyFont="1" applyFill="1" applyBorder="1" applyAlignment="1">
      <alignment horizontal="right" vertical="center" wrapText="1"/>
    </xf>
    <xf numFmtId="0" fontId="25" fillId="0" borderId="14" xfId="0" applyFont="1" applyBorder="1" applyAlignment="1">
      <alignment horizontal="left" vertical="center" wrapText="1"/>
    </xf>
    <xf numFmtId="0" fontId="26" fillId="4" borderId="19" xfId="0" applyFont="1" applyFill="1" applyBorder="1" applyAlignment="1">
      <alignment horizontal="left" vertical="center" wrapText="1"/>
    </xf>
    <xf numFmtId="0" fontId="26" fillId="4" borderId="18" xfId="0" applyFont="1" applyFill="1" applyBorder="1" applyAlignment="1">
      <alignment horizontal="left" vertical="center" wrapText="1"/>
    </xf>
    <xf numFmtId="0" fontId="27" fillId="4" borderId="13" xfId="0" applyFont="1" applyFill="1" applyBorder="1" applyAlignment="1">
      <alignment horizontal="center" vertical="center" wrapText="1"/>
    </xf>
    <xf numFmtId="0" fontId="27" fillId="4" borderId="18" xfId="0" applyFont="1" applyFill="1" applyBorder="1" applyAlignment="1">
      <alignment horizontal="center" vertical="center" wrapText="1"/>
    </xf>
    <xf numFmtId="0" fontId="26" fillId="4" borderId="13" xfId="0" applyFont="1" applyFill="1" applyBorder="1" applyAlignment="1">
      <alignment horizontal="left" vertical="center" wrapText="1"/>
    </xf>
    <xf numFmtId="0" fontId="27" fillId="4" borderId="12" xfId="0" applyFont="1" applyFill="1" applyBorder="1" applyAlignment="1">
      <alignment horizontal="left" vertical="center" wrapText="1" indent="1"/>
    </xf>
    <xf numFmtId="0" fontId="27" fillId="4" borderId="12" xfId="0" applyFont="1" applyFill="1" applyBorder="1" applyAlignment="1">
      <alignment horizontal="center" vertical="center" wrapText="1"/>
    </xf>
    <xf numFmtId="0" fontId="26" fillId="0" borderId="13" xfId="0" applyFont="1" applyBorder="1" applyAlignment="1">
      <alignment horizontal="left" vertical="center" wrapText="1"/>
    </xf>
    <xf numFmtId="6" fontId="26" fillId="0" borderId="13" xfId="0" applyNumberFormat="1" applyFont="1" applyBorder="1" applyAlignment="1">
      <alignment horizontal="left" vertical="center" wrapText="1"/>
    </xf>
    <xf numFmtId="0" fontId="0" fillId="0" borderId="13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26" fillId="5" borderId="13" xfId="0" applyFont="1" applyFill="1" applyBorder="1" applyAlignment="1">
      <alignment horizontal="left" vertical="center" wrapText="1"/>
    </xf>
    <xf numFmtId="0" fontId="28" fillId="5" borderId="13" xfId="0" applyFont="1" applyFill="1" applyBorder="1" applyAlignment="1">
      <alignment horizontal="right" vertical="center" wrapText="1"/>
    </xf>
    <xf numFmtId="0" fontId="0" fillId="5" borderId="12" xfId="0" applyFill="1" applyBorder="1" applyAlignment="1">
      <alignment vertical="top" wrapText="1"/>
    </xf>
    <xf numFmtId="3" fontId="26" fillId="0" borderId="13" xfId="0" applyNumberFormat="1" applyFont="1" applyBorder="1" applyAlignment="1">
      <alignment horizontal="left" vertical="center" wrapText="1"/>
    </xf>
    <xf numFmtId="0" fontId="29" fillId="5" borderId="17" xfId="0" applyFont="1" applyFill="1" applyBorder="1" applyAlignment="1">
      <alignment horizontal="left" vertical="center" wrapText="1"/>
    </xf>
    <xf numFmtId="0" fontId="29" fillId="5" borderId="15" xfId="0" applyFont="1" applyFill="1" applyBorder="1" applyAlignment="1">
      <alignment horizontal="left" vertical="center" wrapText="1"/>
    </xf>
    <xf numFmtId="0" fontId="29" fillId="5" borderId="12" xfId="0" applyFont="1" applyFill="1" applyBorder="1" applyAlignment="1">
      <alignment horizontal="center" vertical="center" wrapText="1"/>
    </xf>
    <xf numFmtId="6" fontId="29" fillId="5" borderId="12" xfId="0" applyNumberFormat="1" applyFont="1" applyFill="1" applyBorder="1" applyAlignment="1">
      <alignment horizontal="center" vertical="center" wrapText="1"/>
    </xf>
    <xf numFmtId="0" fontId="29" fillId="5" borderId="12" xfId="0" applyFont="1" applyFill="1" applyBorder="1" applyAlignment="1">
      <alignment horizontal="right" vertical="center" wrapText="1"/>
    </xf>
    <xf numFmtId="3" fontId="29" fillId="5" borderId="12" xfId="0" applyNumberFormat="1" applyFont="1" applyFill="1" applyBorder="1" applyAlignment="1">
      <alignment horizontal="center" vertical="center" wrapText="1"/>
    </xf>
    <xf numFmtId="3" fontId="29" fillId="5" borderId="12" xfId="0" applyNumberFormat="1" applyFont="1" applyFill="1" applyBorder="1" applyAlignment="1">
      <alignment horizontal="left" vertical="center" wrapText="1"/>
    </xf>
    <xf numFmtId="0" fontId="26" fillId="5" borderId="18" xfId="0" applyFont="1" applyFill="1" applyBorder="1" applyAlignment="1">
      <alignment horizontal="left" vertical="center" wrapText="1"/>
    </xf>
    <xf numFmtId="1" fontId="15" fillId="0" borderId="14" xfId="0" applyNumberFormat="1" applyFont="1" applyBorder="1" applyAlignment="1">
      <alignment horizontal="center" vertical="center" wrapText="1"/>
    </xf>
    <xf numFmtId="0" fontId="27" fillId="4" borderId="21" xfId="0" applyFont="1" applyFill="1" applyBorder="1" applyAlignment="1">
      <alignment horizontal="center" vertical="center" wrapText="1"/>
    </xf>
    <xf numFmtId="0" fontId="27" fillId="4" borderId="22" xfId="0" applyFont="1" applyFill="1" applyBorder="1" applyAlignment="1">
      <alignment horizontal="center" vertical="center" wrapText="1"/>
    </xf>
    <xf numFmtId="44" fontId="15" fillId="0" borderId="14" xfId="0" applyNumberFormat="1" applyFont="1" applyBorder="1" applyAlignment="1">
      <alignment horizontal="center" vertical="center" wrapText="1"/>
    </xf>
    <xf numFmtId="0" fontId="30" fillId="3" borderId="14" xfId="0" applyFont="1" applyFill="1" applyBorder="1" applyAlignment="1">
      <alignment horizontal="center" vertical="center" wrapText="1"/>
    </xf>
    <xf numFmtId="0" fontId="3" fillId="0" borderId="14" xfId="0" applyFont="1" applyBorder="1"/>
    <xf numFmtId="164" fontId="3" fillId="0" borderId="0" xfId="0" applyNumberFormat="1" applyFont="1"/>
    <xf numFmtId="0" fontId="3" fillId="0" borderId="14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4" xfId="0" applyFont="1" applyBorder="1"/>
    <xf numFmtId="3" fontId="11" fillId="0" borderId="14" xfId="0" applyNumberFormat="1" applyFont="1" applyBorder="1" applyAlignment="1">
      <alignment horizontal="right" vertical="center" wrapText="1"/>
    </xf>
    <xf numFmtId="3" fontId="12" fillId="5" borderId="14" xfId="0" applyNumberFormat="1" applyFont="1" applyFill="1" applyBorder="1" applyAlignment="1">
      <alignment horizontal="right" vertical="center" wrapText="1"/>
    </xf>
    <xf numFmtId="165" fontId="3" fillId="0" borderId="0" xfId="0" applyNumberFormat="1" applyFont="1"/>
    <xf numFmtId="165" fontId="15" fillId="0" borderId="14" xfId="0" applyNumberFormat="1" applyFont="1" applyBorder="1" applyAlignment="1">
      <alignment horizontal="right" vertical="center" wrapText="1"/>
    </xf>
    <xf numFmtId="2" fontId="15" fillId="0" borderId="14" xfId="0" applyNumberFormat="1" applyFont="1" applyBorder="1" applyAlignment="1">
      <alignment horizontal="right" vertical="center" wrapText="1"/>
    </xf>
    <xf numFmtId="0" fontId="3" fillId="0" borderId="2" xfId="0" applyFont="1" applyBorder="1"/>
    <xf numFmtId="165" fontId="15" fillId="6" borderId="14" xfId="0" applyNumberFormat="1" applyFont="1" applyFill="1" applyBorder="1" applyAlignment="1">
      <alignment horizontal="right" vertical="center" wrapText="1"/>
    </xf>
    <xf numFmtId="49" fontId="2" fillId="0" borderId="2" xfId="1" applyNumberFormat="1" applyFont="1" applyFill="1" applyBorder="1" applyAlignment="1">
      <alignment horizontal="center"/>
    </xf>
    <xf numFmtId="44" fontId="0" fillId="0" borderId="0" xfId="1" applyFont="1" applyFill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2" borderId="5" xfId="0" applyFont="1" applyFill="1" applyBorder="1"/>
    <xf numFmtId="166" fontId="3" fillId="0" borderId="0" xfId="1" applyNumberFormat="1" applyFont="1" applyFill="1" applyBorder="1"/>
    <xf numFmtId="3" fontId="2" fillId="0" borderId="5" xfId="1" applyNumberFormat="1" applyFont="1" applyFill="1" applyBorder="1"/>
    <xf numFmtId="3" fontId="3" fillId="0" borderId="5" xfId="1" applyNumberFormat="1" applyFont="1" applyFill="1" applyBorder="1"/>
    <xf numFmtId="167" fontId="3" fillId="0" borderId="5" xfId="1" applyNumberFormat="1" applyFont="1" applyFill="1" applyBorder="1" applyAlignment="1">
      <alignment horizontal="right"/>
    </xf>
    <xf numFmtId="0" fontId="2" fillId="0" borderId="0" xfId="1" applyNumberFormat="1" applyFont="1" applyFill="1" applyBorder="1" applyAlignment="1">
      <alignment horizontal="center"/>
    </xf>
    <xf numFmtId="0" fontId="2" fillId="0" borderId="5" xfId="1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7" xfId="0" applyFont="1" applyBorder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49" fontId="2" fillId="0" borderId="2" xfId="2" applyNumberFormat="1" applyFont="1" applyFill="1" applyBorder="1" applyAlignment="1">
      <alignment horizontal="center" vertical="center"/>
    </xf>
    <xf numFmtId="49" fontId="2" fillId="0" borderId="3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3" xfId="1" applyNumberFormat="1" applyFont="1" applyFill="1" applyBorder="1"/>
    <xf numFmtId="9" fontId="2" fillId="0" borderId="0" xfId="2" applyFont="1" applyFill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7" xfId="0" applyFont="1" applyBorder="1"/>
    <xf numFmtId="9" fontId="3" fillId="0" borderId="7" xfId="2" applyFont="1" applyFill="1" applyBorder="1"/>
    <xf numFmtId="3" fontId="3" fillId="0" borderId="8" xfId="1" applyNumberFormat="1" applyFont="1" applyFill="1" applyBorder="1"/>
    <xf numFmtId="0" fontId="3" fillId="0" borderId="1" xfId="0" applyFont="1" applyBorder="1"/>
    <xf numFmtId="44" fontId="3" fillId="0" borderId="2" xfId="1" applyFont="1" applyFill="1" applyBorder="1"/>
    <xf numFmtId="44" fontId="3" fillId="0" borderId="0" xfId="1" applyFont="1" applyFill="1" applyBorder="1"/>
    <xf numFmtId="9" fontId="3" fillId="0" borderId="5" xfId="2" applyFont="1" applyFill="1" applyBorder="1"/>
    <xf numFmtId="0" fontId="2" fillId="0" borderId="5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vertical="center"/>
    </xf>
    <xf numFmtId="9" fontId="3" fillId="0" borderId="0" xfId="2" applyFont="1" applyFill="1"/>
    <xf numFmtId="0" fontId="7" fillId="0" borderId="0" xfId="0" applyFont="1"/>
    <xf numFmtId="167" fontId="3" fillId="0" borderId="5" xfId="1" applyNumberFormat="1" applyFont="1" applyFill="1" applyBorder="1" applyAlignment="1">
      <alignment horizontal="center"/>
    </xf>
    <xf numFmtId="0" fontId="6" fillId="0" borderId="0" xfId="0" applyFont="1"/>
    <xf numFmtId="167" fontId="3" fillId="0" borderId="5" xfId="1" applyNumberFormat="1" applyFont="1" applyFill="1" applyBorder="1"/>
    <xf numFmtId="3" fontId="7" fillId="0" borderId="0" xfId="0" applyNumberFormat="1" applyFont="1"/>
    <xf numFmtId="3" fontId="6" fillId="0" borderId="0" xfId="0" applyNumberFormat="1" applyFont="1"/>
    <xf numFmtId="0" fontId="7" fillId="0" borderId="4" xfId="0" applyFont="1" applyBorder="1" applyAlignment="1">
      <alignment horizontal="right"/>
    </xf>
    <xf numFmtId="0" fontId="7" fillId="0" borderId="0" xfId="0" applyFont="1" applyAlignment="1">
      <alignment horizontal="right"/>
    </xf>
    <xf numFmtId="3" fontId="7" fillId="0" borderId="0" xfId="0" applyNumberFormat="1" applyFont="1" applyAlignment="1">
      <alignment horizontal="right"/>
    </xf>
    <xf numFmtId="44" fontId="3" fillId="0" borderId="3" xfId="1" applyFont="1" applyFill="1" applyBorder="1"/>
    <xf numFmtId="44" fontId="3" fillId="0" borderId="5" xfId="1" applyFont="1" applyFill="1" applyBorder="1"/>
    <xf numFmtId="0" fontId="3" fillId="0" borderId="5" xfId="0" applyFont="1" applyBorder="1"/>
    <xf numFmtId="0" fontId="5" fillId="0" borderId="6" xfId="0" applyFont="1" applyBorder="1"/>
    <xf numFmtId="0" fontId="3" fillId="0" borderId="8" xfId="0" applyFont="1" applyBorder="1"/>
    <xf numFmtId="167" fontId="3" fillId="0" borderId="0" xfId="1" applyNumberFormat="1" applyFont="1" applyFill="1"/>
    <xf numFmtId="44" fontId="4" fillId="0" borderId="0" xfId="1" applyFont="1" applyAlignment="1">
      <alignment horizontal="center"/>
    </xf>
    <xf numFmtId="0" fontId="0" fillId="0" borderId="0" xfId="0" applyAlignment="1">
      <alignment horizontal="left"/>
    </xf>
    <xf numFmtId="6" fontId="12" fillId="6" borderId="14" xfId="0" applyNumberFormat="1" applyFont="1" applyFill="1" applyBorder="1" applyAlignment="1">
      <alignment horizontal="right" vertical="center" wrapText="1"/>
    </xf>
    <xf numFmtId="0" fontId="18" fillId="7" borderId="14" xfId="0" applyFont="1" applyFill="1" applyBorder="1" applyAlignment="1">
      <alignment horizontal="center" vertical="center" wrapText="1"/>
    </xf>
    <xf numFmtId="0" fontId="13" fillId="7" borderId="14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166" fontId="20" fillId="0" borderId="14" xfId="0" applyNumberFormat="1" applyFont="1" applyBorder="1" applyAlignment="1">
      <alignment horizontal="right" vertical="center" wrapText="1"/>
    </xf>
    <xf numFmtId="166" fontId="22" fillId="6" borderId="14" xfId="0" applyNumberFormat="1" applyFont="1" applyFill="1" applyBorder="1" applyAlignment="1">
      <alignment horizontal="right" vertical="center" wrapText="1"/>
    </xf>
    <xf numFmtId="166" fontId="21" fillId="6" borderId="14" xfId="0" applyNumberFormat="1" applyFont="1" applyFill="1" applyBorder="1"/>
    <xf numFmtId="166" fontId="21" fillId="0" borderId="14" xfId="0" applyNumberFormat="1" applyFont="1" applyBorder="1" applyAlignment="1">
      <alignment horizontal="right" vertical="center" wrapText="1"/>
    </xf>
    <xf numFmtId="166" fontId="19" fillId="6" borderId="14" xfId="0" applyNumberFormat="1" applyFont="1" applyFill="1" applyBorder="1" applyAlignment="1">
      <alignment horizontal="right" vertical="center" wrapText="1"/>
    </xf>
    <xf numFmtId="44" fontId="18" fillId="3" borderId="14" xfId="0" applyNumberFormat="1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vertical="center" wrapText="1"/>
    </xf>
    <xf numFmtId="169" fontId="8" fillId="3" borderId="14" xfId="0" applyNumberFormat="1" applyFont="1" applyFill="1" applyBorder="1" applyAlignment="1">
      <alignment horizontal="center" vertical="center" wrapText="1"/>
    </xf>
    <xf numFmtId="169" fontId="15" fillId="0" borderId="14" xfId="0" applyNumberFormat="1" applyFont="1" applyBorder="1" applyAlignment="1">
      <alignment horizontal="right" vertical="center" wrapText="1"/>
    </xf>
    <xf numFmtId="0" fontId="30" fillId="3" borderId="14" xfId="0" applyFont="1" applyFill="1" applyBorder="1" applyAlignment="1">
      <alignment horizontal="left" vertical="center" wrapText="1"/>
    </xf>
    <xf numFmtId="0" fontId="0" fillId="0" borderId="14" xfId="0" applyBorder="1"/>
    <xf numFmtId="166" fontId="23" fillId="0" borderId="14" xfId="0" applyNumberFormat="1" applyFont="1" applyBorder="1" applyAlignment="1">
      <alignment horizontal="right" vertical="center" wrapText="1"/>
    </xf>
    <xf numFmtId="166" fontId="15" fillId="0" borderId="14" xfId="0" applyNumberFormat="1" applyFont="1" applyBorder="1" applyAlignment="1">
      <alignment horizontal="right" vertical="center" wrapText="1"/>
    </xf>
    <xf numFmtId="166" fontId="15" fillId="6" borderId="14" xfId="0" applyNumberFormat="1" applyFont="1" applyFill="1" applyBorder="1" applyAlignment="1">
      <alignment horizontal="right" vertical="center" wrapText="1"/>
    </xf>
    <xf numFmtId="170" fontId="15" fillId="0" borderId="14" xfId="0" applyNumberFormat="1" applyFont="1" applyBorder="1" applyAlignment="1">
      <alignment horizontal="right" vertical="center" wrapText="1"/>
    </xf>
    <xf numFmtId="170" fontId="23" fillId="0" borderId="14" xfId="0" applyNumberFormat="1" applyFont="1" applyBorder="1" applyAlignment="1">
      <alignment horizontal="right" vertical="center" wrapText="1"/>
    </xf>
    <xf numFmtId="170" fontId="15" fillId="6" borderId="14" xfId="0" applyNumberFormat="1" applyFont="1" applyFill="1" applyBorder="1" applyAlignment="1">
      <alignment horizontal="right" vertical="center" wrapText="1"/>
    </xf>
    <xf numFmtId="8" fontId="15" fillId="6" borderId="14" xfId="0" applyNumberFormat="1" applyFont="1" applyFill="1" applyBorder="1" applyAlignment="1">
      <alignment horizontal="right" vertical="center" wrapText="1"/>
    </xf>
    <xf numFmtId="44" fontId="3" fillId="0" borderId="5" xfId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/>
    </xf>
    <xf numFmtId="44" fontId="3" fillId="0" borderId="2" xfId="1" applyFont="1" applyFill="1" applyBorder="1" applyAlignment="1">
      <alignment horizontal="center" vertical="center"/>
    </xf>
    <xf numFmtId="44" fontId="3" fillId="0" borderId="3" xfId="1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left" vertical="center" wrapText="1"/>
    </xf>
    <xf numFmtId="0" fontId="27" fillId="4" borderId="16" xfId="0" applyFont="1" applyFill="1" applyBorder="1" applyAlignment="1">
      <alignment horizontal="left" vertical="center" wrapText="1" indent="1"/>
    </xf>
    <xf numFmtId="0" fontId="27" fillId="4" borderId="15" xfId="0" applyFont="1" applyFill="1" applyBorder="1" applyAlignment="1">
      <alignment horizontal="left" vertical="center" wrapText="1" indent="1"/>
    </xf>
    <xf numFmtId="0" fontId="26" fillId="0" borderId="19" xfId="0" applyFont="1" applyBorder="1" applyAlignment="1">
      <alignment horizontal="left" vertical="center" wrapText="1" indent="4"/>
    </xf>
    <xf numFmtId="0" fontId="26" fillId="0" borderId="20" xfId="0" applyFont="1" applyBorder="1" applyAlignment="1">
      <alignment horizontal="left" vertical="center" wrapText="1" indent="4"/>
    </xf>
    <xf numFmtId="0" fontId="26" fillId="0" borderId="18" xfId="0" applyFont="1" applyBorder="1" applyAlignment="1">
      <alignment horizontal="left" vertical="center" wrapText="1" indent="4"/>
    </xf>
    <xf numFmtId="0" fontId="26" fillId="0" borderId="21" xfId="0" applyFont="1" applyBorder="1" applyAlignment="1">
      <alignment horizontal="left" vertical="center" wrapText="1" indent="4"/>
    </xf>
    <xf numFmtId="0" fontId="26" fillId="0" borderId="0" xfId="0" applyFont="1" applyAlignment="1">
      <alignment horizontal="left" vertical="center" wrapText="1" indent="4"/>
    </xf>
    <xf numFmtId="0" fontId="26" fillId="0" borderId="13" xfId="0" applyFont="1" applyBorder="1" applyAlignment="1">
      <alignment horizontal="left" vertical="center" wrapText="1" indent="4"/>
    </xf>
    <xf numFmtId="0" fontId="26" fillId="0" borderId="22" xfId="0" applyFont="1" applyBorder="1" applyAlignment="1">
      <alignment horizontal="left" vertical="center" wrapText="1" indent="4"/>
    </xf>
    <xf numFmtId="0" fontId="26" fillId="0" borderId="23" xfId="0" applyFont="1" applyBorder="1" applyAlignment="1">
      <alignment horizontal="left" vertical="center" wrapText="1" indent="4"/>
    </xf>
    <xf numFmtId="0" fontId="26" fillId="0" borderId="12" xfId="0" applyFont="1" applyBorder="1" applyAlignment="1">
      <alignment horizontal="left" vertical="center" wrapText="1" indent="4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/>
    <xf numFmtId="0" fontId="2" fillId="0" borderId="5" xfId="0" applyFont="1" applyBorder="1"/>
    <xf numFmtId="49" fontId="2" fillId="0" borderId="2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left"/>
    </xf>
    <xf numFmtId="3" fontId="2" fillId="0" borderId="3" xfId="0" applyNumberFormat="1" applyFont="1" applyBorder="1"/>
    <xf numFmtId="3" fontId="3" fillId="0" borderId="5" xfId="0" applyNumberFormat="1" applyFont="1" applyBorder="1"/>
    <xf numFmtId="49" fontId="2" fillId="0" borderId="9" xfId="0" applyNumberFormat="1" applyFont="1" applyBorder="1" applyAlignment="1">
      <alignment horizontal="left"/>
    </xf>
    <xf numFmtId="49" fontId="2" fillId="0" borderId="10" xfId="0" applyNumberFormat="1" applyFont="1" applyBorder="1" applyAlignment="1">
      <alignment horizontal="left"/>
    </xf>
    <xf numFmtId="0" fontId="2" fillId="0" borderId="10" xfId="0" applyFont="1" applyBorder="1"/>
    <xf numFmtId="3" fontId="2" fillId="0" borderId="11" xfId="0" applyNumberFormat="1" applyFont="1" applyBorder="1"/>
    <xf numFmtId="44" fontId="3" fillId="0" borderId="0" xfId="1" applyFont="1" applyFill="1" applyBorder="1" applyAlignment="1"/>
    <xf numFmtId="44" fontId="3" fillId="0" borderId="0" xfId="1" applyFont="1" applyFill="1" applyBorder="1" applyAlignment="1">
      <alignment horizontal="center" vertical="center"/>
    </xf>
    <xf numFmtId="0" fontId="0" fillId="8" borderId="0" xfId="0" applyFill="1" applyAlignment="1">
      <alignment horizontal="left"/>
    </xf>
    <xf numFmtId="44" fontId="0" fillId="8" borderId="0" xfId="1" applyFont="1" applyFill="1"/>
    <xf numFmtId="0" fontId="0" fillId="9" borderId="0" xfId="0" applyFill="1" applyAlignment="1">
      <alignment horizontal="left"/>
    </xf>
    <xf numFmtId="44" fontId="0" fillId="9" borderId="0" xfId="1" applyFont="1" applyFill="1"/>
    <xf numFmtId="0" fontId="0" fillId="10" borderId="0" xfId="0" applyFill="1"/>
    <xf numFmtId="44" fontId="1" fillId="10" borderId="0" xfId="1" applyFont="1" applyFill="1"/>
    <xf numFmtId="0" fontId="0" fillId="10" borderId="0" xfId="0" applyFill="1" applyAlignment="1">
      <alignment horizontal="left"/>
    </xf>
    <xf numFmtId="44" fontId="0" fillId="10" borderId="0" xfId="1" applyFont="1" applyFill="1"/>
    <xf numFmtId="0" fontId="4" fillId="11" borderId="0" xfId="0" applyFont="1" applyFill="1" applyAlignment="1">
      <alignment horizontal="left"/>
    </xf>
    <xf numFmtId="0" fontId="4" fillId="11" borderId="0" xfId="0" applyFont="1" applyFill="1"/>
    <xf numFmtId="44" fontId="4" fillId="11" borderId="0" xfId="1" applyFont="1" applyFill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8" fontId="3" fillId="0" borderId="0" xfId="0" applyNumberFormat="1" applyFont="1"/>
    <xf numFmtId="44" fontId="0" fillId="3" borderId="0" xfId="1" applyFont="1" applyFill="1"/>
    <xf numFmtId="0" fontId="3" fillId="8" borderId="0" xfId="0" applyFont="1" applyFill="1"/>
    <xf numFmtId="0" fontId="0" fillId="8" borderId="0" xfId="0" applyFill="1"/>
    <xf numFmtId="44" fontId="0" fillId="11" borderId="0" xfId="1" applyFont="1" applyFill="1"/>
    <xf numFmtId="0" fontId="3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left"/>
    </xf>
    <xf numFmtId="0" fontId="3" fillId="2" borderId="6" xfId="0" applyFont="1" applyFill="1" applyBorder="1"/>
    <xf numFmtId="0" fontId="3" fillId="2" borderId="7" xfId="0" applyFont="1" applyFill="1" applyBorder="1"/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166" fontId="3" fillId="0" borderId="0" xfId="0" applyNumberFormat="1" applyFont="1"/>
    <xf numFmtId="166" fontId="2" fillId="0" borderId="0" xfId="0" applyNumberFormat="1" applyFont="1" applyAlignment="1">
      <alignment horizontal="left"/>
    </xf>
    <xf numFmtId="44" fontId="4" fillId="0" borderId="0" xfId="1" applyFont="1"/>
    <xf numFmtId="0" fontId="0" fillId="11" borderId="0" xfId="0" applyFill="1" applyAlignment="1">
      <alignment horizontal="left"/>
    </xf>
    <xf numFmtId="0" fontId="0" fillId="11" borderId="0" xfId="0" applyFill="1"/>
    <xf numFmtId="0" fontId="0" fillId="3" borderId="0" xfId="0" applyFill="1" applyAlignment="1">
      <alignment horizontal="left"/>
    </xf>
    <xf numFmtId="0" fontId="0" fillId="3" borderId="0" xfId="0" applyFill="1"/>
    <xf numFmtId="0" fontId="0" fillId="12" borderId="0" xfId="0" applyFill="1" applyAlignment="1">
      <alignment horizontal="left"/>
    </xf>
    <xf numFmtId="0" fontId="0" fillId="12" borderId="0" xfId="0" applyFill="1"/>
    <xf numFmtId="44" fontId="0" fillId="12" borderId="0" xfId="1" applyFont="1" applyFill="1"/>
    <xf numFmtId="44" fontId="3" fillId="0" borderId="0" xfId="1" applyFont="1"/>
    <xf numFmtId="44" fontId="3" fillId="0" borderId="5" xfId="1" applyFont="1" applyFill="1" applyBorder="1" applyAlignment="1"/>
    <xf numFmtId="3" fontId="3" fillId="0" borderId="7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44" fontId="3" fillId="0" borderId="5" xfId="1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 wrapText="1"/>
    </xf>
    <xf numFmtId="0" fontId="28" fillId="5" borderId="16" xfId="0" applyFont="1" applyFill="1" applyBorder="1" applyAlignment="1">
      <alignment horizontal="right" vertical="center" wrapText="1"/>
    </xf>
    <xf numFmtId="0" fontId="28" fillId="5" borderId="15" xfId="0" applyFont="1" applyFill="1" applyBorder="1" applyAlignment="1">
      <alignment horizontal="right" vertical="center" wrapText="1"/>
    </xf>
    <xf numFmtId="0" fontId="1" fillId="4" borderId="16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left" vertical="center" wrapText="1"/>
    </xf>
    <xf numFmtId="0" fontId="27" fillId="4" borderId="16" xfId="0" applyFont="1" applyFill="1" applyBorder="1" applyAlignment="1">
      <alignment horizontal="left" vertical="center" wrapText="1" indent="1"/>
    </xf>
    <xf numFmtId="0" fontId="27" fillId="4" borderId="15" xfId="0" applyFont="1" applyFill="1" applyBorder="1" applyAlignment="1">
      <alignment horizontal="left" vertical="center" wrapText="1" indent="1"/>
    </xf>
    <xf numFmtId="0" fontId="27" fillId="4" borderId="16" xfId="0" applyFont="1" applyFill="1" applyBorder="1" applyAlignment="1">
      <alignment horizontal="justify" vertical="center" wrapText="1"/>
    </xf>
    <xf numFmtId="0" fontId="27" fillId="4" borderId="15" xfId="0" applyFont="1" applyFill="1" applyBorder="1" applyAlignment="1">
      <alignment horizontal="justify" vertical="center" wrapText="1"/>
    </xf>
    <xf numFmtId="0" fontId="26" fillId="0" borderId="19" xfId="0" applyFont="1" applyBorder="1" applyAlignment="1">
      <alignment horizontal="left" vertical="center" wrapText="1" indent="3"/>
    </xf>
    <xf numFmtId="0" fontId="26" fillId="0" borderId="18" xfId="0" applyFont="1" applyBorder="1" applyAlignment="1">
      <alignment horizontal="left" vertical="center" wrapText="1" indent="3"/>
    </xf>
    <xf numFmtId="0" fontId="26" fillId="0" borderId="22" xfId="0" applyFont="1" applyBorder="1" applyAlignment="1">
      <alignment horizontal="left" vertical="center" wrapText="1" indent="3"/>
    </xf>
    <xf numFmtId="0" fontId="26" fillId="0" borderId="12" xfId="0" applyFont="1" applyBorder="1" applyAlignment="1">
      <alignment horizontal="left" vertical="center" wrapText="1" indent="3"/>
    </xf>
    <xf numFmtId="0" fontId="1" fillId="0" borderId="16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8" fillId="3" borderId="25" xfId="0" applyFont="1" applyFill="1" applyBorder="1" applyAlignment="1">
      <alignment horizontal="center" vertical="center" wrapText="1"/>
    </xf>
    <xf numFmtId="0" fontId="18" fillId="3" borderId="26" xfId="0" applyFont="1" applyFill="1" applyBorder="1" applyAlignment="1">
      <alignment horizontal="center" vertical="center" wrapText="1"/>
    </xf>
    <xf numFmtId="0" fontId="26" fillId="4" borderId="19" xfId="0" applyFont="1" applyFill="1" applyBorder="1" applyAlignment="1">
      <alignment horizontal="left" vertical="center" wrapText="1"/>
    </xf>
    <xf numFmtId="0" fontId="26" fillId="4" borderId="20" xfId="0" applyFont="1" applyFill="1" applyBorder="1" applyAlignment="1">
      <alignment horizontal="left" vertical="center" wrapText="1"/>
    </xf>
    <xf numFmtId="0" fontId="26" fillId="4" borderId="18" xfId="0" applyFont="1" applyFill="1" applyBorder="1" applyAlignment="1">
      <alignment horizontal="left" vertical="center" wrapText="1"/>
    </xf>
    <xf numFmtId="0" fontId="26" fillId="4" borderId="21" xfId="0" applyFont="1" applyFill="1" applyBorder="1" applyAlignment="1">
      <alignment horizontal="left" vertical="center" wrapText="1"/>
    </xf>
    <xf numFmtId="0" fontId="26" fillId="4" borderId="0" xfId="0" applyFont="1" applyFill="1" applyAlignment="1">
      <alignment horizontal="left" vertical="center" wrapText="1"/>
    </xf>
    <xf numFmtId="0" fontId="26" fillId="4" borderId="13" xfId="0" applyFont="1" applyFill="1" applyBorder="1" applyAlignment="1">
      <alignment horizontal="left" vertical="center" wrapText="1"/>
    </xf>
    <xf numFmtId="0" fontId="27" fillId="4" borderId="22" xfId="0" applyFont="1" applyFill="1" applyBorder="1" applyAlignment="1">
      <alignment horizontal="left" vertical="center" wrapText="1" indent="5"/>
    </xf>
    <xf numFmtId="0" fontId="27" fillId="4" borderId="23" xfId="0" applyFont="1" applyFill="1" applyBorder="1" applyAlignment="1">
      <alignment horizontal="left" vertical="center" wrapText="1" indent="5"/>
    </xf>
    <xf numFmtId="0" fontId="27" fillId="4" borderId="12" xfId="0" applyFont="1" applyFill="1" applyBorder="1" applyAlignment="1">
      <alignment horizontal="left" vertical="center" wrapText="1" indent="5"/>
    </xf>
    <xf numFmtId="0" fontId="29" fillId="5" borderId="16" xfId="0" applyFont="1" applyFill="1" applyBorder="1" applyAlignment="1">
      <alignment horizontal="left" vertical="center" wrapText="1"/>
    </xf>
    <xf numFmtId="0" fontId="29" fillId="5" borderId="15" xfId="0" applyFont="1" applyFill="1" applyBorder="1" applyAlignment="1">
      <alignment horizontal="left" vertical="center" wrapText="1"/>
    </xf>
    <xf numFmtId="0" fontId="18" fillId="3" borderId="1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4" fontId="7" fillId="0" borderId="0" xfId="1" applyFont="1" applyFill="1" applyBorder="1" applyAlignment="1">
      <alignment horizontal="center"/>
    </xf>
    <xf numFmtId="44" fontId="7" fillId="0" borderId="0" xfId="1" applyFont="1" applyFill="1" applyBorder="1" applyAlignment="1">
      <alignment horizontal="center"/>
    </xf>
    <xf numFmtId="44" fontId="7" fillId="0" borderId="5" xfId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5" xfId="0" applyFont="1" applyFill="1" applyBorder="1" applyAlignment="1">
      <alignment horizontal="center"/>
    </xf>
  </cellXfs>
  <cellStyles count="4">
    <cellStyle name="Moneda" xfId="1" builtinId="4"/>
    <cellStyle name="Normal" xfId="0" builtinId="0"/>
    <cellStyle name="Normal 2" xfId="3" xr:uid="{4F29276B-73A7-496C-8DFD-3430B5ED00A4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247649</xdr:colOff>
      <xdr:row>0</xdr:row>
      <xdr:rowOff>142875</xdr:rowOff>
    </xdr:from>
    <xdr:to>
      <xdr:col>3</xdr:col>
      <xdr:colOff>1009649</xdr:colOff>
      <xdr:row>6</xdr:row>
      <xdr:rowOff>180975</xdr:rowOff>
    </xdr:to>
    <xdr:pic>
      <xdr:nvPicPr>
        <xdr:cNvPr id="3" name="Imagen 2" descr="LOGO ESO ">
          <a:extLst>
            <a:ext uri="{FF2B5EF4-FFF2-40B4-BE49-F238E27FC236}">
              <a16:creationId xmlns:a16="http://schemas.microsoft.com/office/drawing/2014/main" id="{AFEC7531-0FD7-4ADB-8160-39548EFC3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4" y="142875"/>
          <a:ext cx="130492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212912</xdr:colOff>
      <xdr:row>0</xdr:row>
      <xdr:rowOff>176202</xdr:rowOff>
    </xdr:from>
    <xdr:ext cx="1311088" cy="1266071"/>
    <xdr:pic>
      <xdr:nvPicPr>
        <xdr:cNvPr id="2" name="Imagen 1" descr="LOGO ESO">
          <a:extLst>
            <a:ext uri="{FF2B5EF4-FFF2-40B4-BE49-F238E27FC236}">
              <a16:creationId xmlns:a16="http://schemas.microsoft.com/office/drawing/2014/main" id="{12F40C49-A844-400C-AA3D-62C5C9F63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912" y="176202"/>
          <a:ext cx="1311088" cy="12660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0</xdr:row>
      <xdr:rowOff>104774</xdr:rowOff>
    </xdr:from>
    <xdr:to>
      <xdr:col>1</xdr:col>
      <xdr:colOff>1362076</xdr:colOff>
      <xdr:row>5</xdr:row>
      <xdr:rowOff>133350</xdr:rowOff>
    </xdr:to>
    <xdr:pic>
      <xdr:nvPicPr>
        <xdr:cNvPr id="2" name="Imagen 1" descr="LOGO ESO">
          <a:extLst>
            <a:ext uri="{FF2B5EF4-FFF2-40B4-BE49-F238E27FC236}">
              <a16:creationId xmlns:a16="http://schemas.microsoft.com/office/drawing/2014/main" id="{2AB7134C-085F-42E6-92FF-7CC0A07B0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104774"/>
          <a:ext cx="1095376" cy="10287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84395</xdr:colOff>
      <xdr:row>0</xdr:row>
      <xdr:rowOff>190499</xdr:rowOff>
    </xdr:from>
    <xdr:to>
      <xdr:col>0</xdr:col>
      <xdr:colOff>1113612</xdr:colOff>
      <xdr:row>6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21C24E-7694-46B0-8371-6F77911F1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395" y="190499"/>
          <a:ext cx="1029217" cy="12001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1\Downloads\ESTADOS%20FINANCIEROS\Estados%20Financieros%20a%20Septiembre%202020.xlsm" TargetMode="External"/><Relationship Id="rId1" Type="http://schemas.openxmlformats.org/officeDocument/2006/relationships/externalLinkPath" Target="/Users/USUARIO1/Downloads/ESTADOS%20FINANCIEROS/Estados%20Financieros%20a%20Septiembre%2020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E DE PRUEBA 2019"/>
      <sheetName val="HOJA TRABAJO"/>
      <sheetName val="Notas"/>
      <sheetName val="BCE GRAL"/>
      <sheetName val="EST RESULT"/>
      <sheetName val="EST CAMBIOS S.F."/>
      <sheetName val="F. EFECTIVO"/>
      <sheetName val="E.F.U. 2018"/>
      <sheetName val="CAMB. PATRIMONIO"/>
      <sheetName val="EFE"/>
      <sheetName val="INDICES"/>
      <sheetName val="ERI PROY A DICI"/>
      <sheetName val="ERI"/>
      <sheetName val="ESFA"/>
      <sheetName val="ESFP"/>
      <sheetName val="Ppto. Ing."/>
      <sheetName val="Ppto. Gtos."/>
      <sheetName val="Renta 2020"/>
      <sheetName val="2018"/>
      <sheetName val="Renta 2019"/>
      <sheetName val="Anticipos 2019"/>
      <sheetName val="Hoja1"/>
    </sheetNames>
    <sheetDataSet>
      <sheetData sheetId="0" refreshError="1"/>
      <sheetData sheetId="1">
        <row r="13">
          <cell r="C13">
            <v>4073918919.29</v>
          </cell>
        </row>
        <row r="23">
          <cell r="B23" t="str">
            <v>Cuentas de Ahorro</v>
          </cell>
        </row>
      </sheetData>
      <sheetData sheetId="2" refreshError="1"/>
      <sheetData sheetId="3">
        <row r="1">
          <cell r="B1" t="str">
            <v>EMPRESA DE SEGURIDAD DEL ORIENTE   S.A.S. "ESO S.A.S."</v>
          </cell>
        </row>
      </sheetData>
      <sheetData sheetId="4" refreshError="1"/>
      <sheetData sheetId="5">
        <row r="7">
          <cell r="B7" t="str">
            <v>Diferencia en Utilidad o Pérdida del Ejercicio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11">
          <cell r="I11">
            <v>-4662350485.3999949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140D6-22D7-41A4-AE70-C9B96FA5255B}">
  <sheetPr>
    <tabColor rgb="FFFFC000"/>
    <pageSetUpPr fitToPage="1"/>
  </sheetPr>
  <dimension ref="A1:N75"/>
  <sheetViews>
    <sheetView topLeftCell="B46" zoomScaleNormal="100" workbookViewId="0">
      <selection activeCell="N70" sqref="N70"/>
    </sheetView>
  </sheetViews>
  <sheetFormatPr baseColWidth="10" defaultRowHeight="15.75" x14ac:dyDescent="0.25"/>
  <cols>
    <col min="1" max="1" width="11.28515625" style="10" hidden="1" customWidth="1"/>
    <col min="2" max="2" width="5" style="10" bestFit="1" customWidth="1"/>
    <col min="3" max="3" width="3.140625" style="10" customWidth="1"/>
    <col min="4" max="4" width="68.140625" style="1" bestFit="1" customWidth="1"/>
    <col min="5" max="5" width="17.42578125" style="1" bestFit="1" customWidth="1"/>
    <col min="6" max="6" width="14.28515625" style="12" bestFit="1" customWidth="1"/>
    <col min="7" max="7" width="12.85546875" style="12" customWidth="1"/>
    <col min="8" max="8" width="14.28515625" style="185" bestFit="1" customWidth="1"/>
    <col min="9" max="9" width="6.140625" style="1" customWidth="1"/>
    <col min="10" max="10" width="26.42578125" style="1" hidden="1" customWidth="1"/>
    <col min="11" max="11" width="17.5703125" style="1" hidden="1" customWidth="1"/>
    <col min="12" max="12" width="14.28515625" style="1" hidden="1" customWidth="1"/>
    <col min="13" max="13" width="0" style="1" hidden="1" customWidth="1"/>
    <col min="14" max="14" width="18" style="1" bestFit="1" customWidth="1"/>
    <col min="15" max="244" width="11.42578125" style="1"/>
    <col min="245" max="245" width="19.5703125" style="1" customWidth="1"/>
    <col min="246" max="246" width="65.5703125" style="1" customWidth="1"/>
    <col min="247" max="248" width="18.7109375" style="1" bestFit="1" customWidth="1"/>
    <col min="249" max="249" width="22.140625" style="1" bestFit="1" customWidth="1"/>
    <col min="250" max="250" width="19.7109375" style="1" bestFit="1" customWidth="1"/>
    <col min="251" max="500" width="11.42578125" style="1"/>
    <col min="501" max="501" width="19.5703125" style="1" customWidth="1"/>
    <col min="502" max="502" width="65.5703125" style="1" customWidth="1"/>
    <col min="503" max="504" width="18.7109375" style="1" bestFit="1" customWidth="1"/>
    <col min="505" max="505" width="22.140625" style="1" bestFit="1" customWidth="1"/>
    <col min="506" max="506" width="19.7109375" style="1" bestFit="1" customWidth="1"/>
    <col min="507" max="756" width="11.42578125" style="1"/>
    <col min="757" max="757" width="19.5703125" style="1" customWidth="1"/>
    <col min="758" max="758" width="65.5703125" style="1" customWidth="1"/>
    <col min="759" max="760" width="18.7109375" style="1" bestFit="1" customWidth="1"/>
    <col min="761" max="761" width="22.140625" style="1" bestFit="1" customWidth="1"/>
    <col min="762" max="762" width="19.7109375" style="1" bestFit="1" customWidth="1"/>
    <col min="763" max="1012" width="11.42578125" style="1"/>
    <col min="1013" max="1013" width="19.5703125" style="1" customWidth="1"/>
    <col min="1014" max="1014" width="65.5703125" style="1" customWidth="1"/>
    <col min="1015" max="1016" width="18.7109375" style="1" bestFit="1" customWidth="1"/>
    <col min="1017" max="1017" width="22.140625" style="1" bestFit="1" customWidth="1"/>
    <col min="1018" max="1018" width="19.7109375" style="1" bestFit="1" customWidth="1"/>
    <col min="1019" max="1268" width="11.42578125" style="1"/>
    <col min="1269" max="1269" width="19.5703125" style="1" customWidth="1"/>
    <col min="1270" max="1270" width="65.5703125" style="1" customWidth="1"/>
    <col min="1271" max="1272" width="18.7109375" style="1" bestFit="1" customWidth="1"/>
    <col min="1273" max="1273" width="22.140625" style="1" bestFit="1" customWidth="1"/>
    <col min="1274" max="1274" width="19.7109375" style="1" bestFit="1" customWidth="1"/>
    <col min="1275" max="1524" width="11.42578125" style="1"/>
    <col min="1525" max="1525" width="19.5703125" style="1" customWidth="1"/>
    <col min="1526" max="1526" width="65.5703125" style="1" customWidth="1"/>
    <col min="1527" max="1528" width="18.7109375" style="1" bestFit="1" customWidth="1"/>
    <col min="1529" max="1529" width="22.140625" style="1" bestFit="1" customWidth="1"/>
    <col min="1530" max="1530" width="19.7109375" style="1" bestFit="1" customWidth="1"/>
    <col min="1531" max="1780" width="11.42578125" style="1"/>
    <col min="1781" max="1781" width="19.5703125" style="1" customWidth="1"/>
    <col min="1782" max="1782" width="65.5703125" style="1" customWidth="1"/>
    <col min="1783" max="1784" width="18.7109375" style="1" bestFit="1" customWidth="1"/>
    <col min="1785" max="1785" width="22.140625" style="1" bestFit="1" customWidth="1"/>
    <col min="1786" max="1786" width="19.7109375" style="1" bestFit="1" customWidth="1"/>
    <col min="1787" max="2036" width="11.42578125" style="1"/>
    <col min="2037" max="2037" width="19.5703125" style="1" customWidth="1"/>
    <col min="2038" max="2038" width="65.5703125" style="1" customWidth="1"/>
    <col min="2039" max="2040" width="18.7109375" style="1" bestFit="1" customWidth="1"/>
    <col min="2041" max="2041" width="22.140625" style="1" bestFit="1" customWidth="1"/>
    <col min="2042" max="2042" width="19.7109375" style="1" bestFit="1" customWidth="1"/>
    <col min="2043" max="2292" width="11.42578125" style="1"/>
    <col min="2293" max="2293" width="19.5703125" style="1" customWidth="1"/>
    <col min="2294" max="2294" width="65.5703125" style="1" customWidth="1"/>
    <col min="2295" max="2296" width="18.7109375" style="1" bestFit="1" customWidth="1"/>
    <col min="2297" max="2297" width="22.140625" style="1" bestFit="1" customWidth="1"/>
    <col min="2298" max="2298" width="19.7109375" style="1" bestFit="1" customWidth="1"/>
    <col min="2299" max="2548" width="11.42578125" style="1"/>
    <col min="2549" max="2549" width="19.5703125" style="1" customWidth="1"/>
    <col min="2550" max="2550" width="65.5703125" style="1" customWidth="1"/>
    <col min="2551" max="2552" width="18.7109375" style="1" bestFit="1" customWidth="1"/>
    <col min="2553" max="2553" width="22.140625" style="1" bestFit="1" customWidth="1"/>
    <col min="2554" max="2554" width="19.7109375" style="1" bestFit="1" customWidth="1"/>
    <col min="2555" max="2804" width="11.42578125" style="1"/>
    <col min="2805" max="2805" width="19.5703125" style="1" customWidth="1"/>
    <col min="2806" max="2806" width="65.5703125" style="1" customWidth="1"/>
    <col min="2807" max="2808" width="18.7109375" style="1" bestFit="1" customWidth="1"/>
    <col min="2809" max="2809" width="22.140625" style="1" bestFit="1" customWidth="1"/>
    <col min="2810" max="2810" width="19.7109375" style="1" bestFit="1" customWidth="1"/>
    <col min="2811" max="3060" width="11.42578125" style="1"/>
    <col min="3061" max="3061" width="19.5703125" style="1" customWidth="1"/>
    <col min="3062" max="3062" width="65.5703125" style="1" customWidth="1"/>
    <col min="3063" max="3064" width="18.7109375" style="1" bestFit="1" customWidth="1"/>
    <col min="3065" max="3065" width="22.140625" style="1" bestFit="1" customWidth="1"/>
    <col min="3066" max="3066" width="19.7109375" style="1" bestFit="1" customWidth="1"/>
    <col min="3067" max="3316" width="11.42578125" style="1"/>
    <col min="3317" max="3317" width="19.5703125" style="1" customWidth="1"/>
    <col min="3318" max="3318" width="65.5703125" style="1" customWidth="1"/>
    <col min="3319" max="3320" width="18.7109375" style="1" bestFit="1" customWidth="1"/>
    <col min="3321" max="3321" width="22.140625" style="1" bestFit="1" customWidth="1"/>
    <col min="3322" max="3322" width="19.7109375" style="1" bestFit="1" customWidth="1"/>
    <col min="3323" max="3572" width="11.42578125" style="1"/>
    <col min="3573" max="3573" width="19.5703125" style="1" customWidth="1"/>
    <col min="3574" max="3574" width="65.5703125" style="1" customWidth="1"/>
    <col min="3575" max="3576" width="18.7109375" style="1" bestFit="1" customWidth="1"/>
    <col min="3577" max="3577" width="22.140625" style="1" bestFit="1" customWidth="1"/>
    <col min="3578" max="3578" width="19.7109375" style="1" bestFit="1" customWidth="1"/>
    <col min="3579" max="3828" width="11.42578125" style="1"/>
    <col min="3829" max="3829" width="19.5703125" style="1" customWidth="1"/>
    <col min="3830" max="3830" width="65.5703125" style="1" customWidth="1"/>
    <col min="3831" max="3832" width="18.7109375" style="1" bestFit="1" customWidth="1"/>
    <col min="3833" max="3833" width="22.140625" style="1" bestFit="1" customWidth="1"/>
    <col min="3834" max="3834" width="19.7109375" style="1" bestFit="1" customWidth="1"/>
    <col min="3835" max="4084" width="11.42578125" style="1"/>
    <col min="4085" max="4085" width="19.5703125" style="1" customWidth="1"/>
    <col min="4086" max="4086" width="65.5703125" style="1" customWidth="1"/>
    <col min="4087" max="4088" width="18.7109375" style="1" bestFit="1" customWidth="1"/>
    <col min="4089" max="4089" width="22.140625" style="1" bestFit="1" customWidth="1"/>
    <col min="4090" max="4090" width="19.7109375" style="1" bestFit="1" customWidth="1"/>
    <col min="4091" max="4340" width="11.42578125" style="1"/>
    <col min="4341" max="4341" width="19.5703125" style="1" customWidth="1"/>
    <col min="4342" max="4342" width="65.5703125" style="1" customWidth="1"/>
    <col min="4343" max="4344" width="18.7109375" style="1" bestFit="1" customWidth="1"/>
    <col min="4345" max="4345" width="22.140625" style="1" bestFit="1" customWidth="1"/>
    <col min="4346" max="4346" width="19.7109375" style="1" bestFit="1" customWidth="1"/>
    <col min="4347" max="4596" width="11.42578125" style="1"/>
    <col min="4597" max="4597" width="19.5703125" style="1" customWidth="1"/>
    <col min="4598" max="4598" width="65.5703125" style="1" customWidth="1"/>
    <col min="4599" max="4600" width="18.7109375" style="1" bestFit="1" customWidth="1"/>
    <col min="4601" max="4601" width="22.140625" style="1" bestFit="1" customWidth="1"/>
    <col min="4602" max="4602" width="19.7109375" style="1" bestFit="1" customWidth="1"/>
    <col min="4603" max="4852" width="11.42578125" style="1"/>
    <col min="4853" max="4853" width="19.5703125" style="1" customWidth="1"/>
    <col min="4854" max="4854" width="65.5703125" style="1" customWidth="1"/>
    <col min="4855" max="4856" width="18.7109375" style="1" bestFit="1" customWidth="1"/>
    <col min="4857" max="4857" width="22.140625" style="1" bestFit="1" customWidth="1"/>
    <col min="4858" max="4858" width="19.7109375" style="1" bestFit="1" customWidth="1"/>
    <col min="4859" max="5108" width="11.42578125" style="1"/>
    <col min="5109" max="5109" width="19.5703125" style="1" customWidth="1"/>
    <col min="5110" max="5110" width="65.5703125" style="1" customWidth="1"/>
    <col min="5111" max="5112" width="18.7109375" style="1" bestFit="1" customWidth="1"/>
    <col min="5113" max="5113" width="22.140625" style="1" bestFit="1" customWidth="1"/>
    <col min="5114" max="5114" width="19.7109375" style="1" bestFit="1" customWidth="1"/>
    <col min="5115" max="5364" width="11.42578125" style="1"/>
    <col min="5365" max="5365" width="19.5703125" style="1" customWidth="1"/>
    <col min="5366" max="5366" width="65.5703125" style="1" customWidth="1"/>
    <col min="5367" max="5368" width="18.7109375" style="1" bestFit="1" customWidth="1"/>
    <col min="5369" max="5369" width="22.140625" style="1" bestFit="1" customWidth="1"/>
    <col min="5370" max="5370" width="19.7109375" style="1" bestFit="1" customWidth="1"/>
    <col min="5371" max="5620" width="11.42578125" style="1"/>
    <col min="5621" max="5621" width="19.5703125" style="1" customWidth="1"/>
    <col min="5622" max="5622" width="65.5703125" style="1" customWidth="1"/>
    <col min="5623" max="5624" width="18.7109375" style="1" bestFit="1" customWidth="1"/>
    <col min="5625" max="5625" width="22.140625" style="1" bestFit="1" customWidth="1"/>
    <col min="5626" max="5626" width="19.7109375" style="1" bestFit="1" customWidth="1"/>
    <col min="5627" max="5876" width="11.42578125" style="1"/>
    <col min="5877" max="5877" width="19.5703125" style="1" customWidth="1"/>
    <col min="5878" max="5878" width="65.5703125" style="1" customWidth="1"/>
    <col min="5879" max="5880" width="18.7109375" style="1" bestFit="1" customWidth="1"/>
    <col min="5881" max="5881" width="22.140625" style="1" bestFit="1" customWidth="1"/>
    <col min="5882" max="5882" width="19.7109375" style="1" bestFit="1" customWidth="1"/>
    <col min="5883" max="6132" width="11.42578125" style="1"/>
    <col min="6133" max="6133" width="19.5703125" style="1" customWidth="1"/>
    <col min="6134" max="6134" width="65.5703125" style="1" customWidth="1"/>
    <col min="6135" max="6136" width="18.7109375" style="1" bestFit="1" customWidth="1"/>
    <col min="6137" max="6137" width="22.140625" style="1" bestFit="1" customWidth="1"/>
    <col min="6138" max="6138" width="19.7109375" style="1" bestFit="1" customWidth="1"/>
    <col min="6139" max="6388" width="11.42578125" style="1"/>
    <col min="6389" max="6389" width="19.5703125" style="1" customWidth="1"/>
    <col min="6390" max="6390" width="65.5703125" style="1" customWidth="1"/>
    <col min="6391" max="6392" width="18.7109375" style="1" bestFit="1" customWidth="1"/>
    <col min="6393" max="6393" width="22.140625" style="1" bestFit="1" customWidth="1"/>
    <col min="6394" max="6394" width="19.7109375" style="1" bestFit="1" customWidth="1"/>
    <col min="6395" max="6644" width="11.42578125" style="1"/>
    <col min="6645" max="6645" width="19.5703125" style="1" customWidth="1"/>
    <col min="6646" max="6646" width="65.5703125" style="1" customWidth="1"/>
    <col min="6647" max="6648" width="18.7109375" style="1" bestFit="1" customWidth="1"/>
    <col min="6649" max="6649" width="22.140625" style="1" bestFit="1" customWidth="1"/>
    <col min="6650" max="6650" width="19.7109375" style="1" bestFit="1" customWidth="1"/>
    <col min="6651" max="6900" width="11.42578125" style="1"/>
    <col min="6901" max="6901" width="19.5703125" style="1" customWidth="1"/>
    <col min="6902" max="6902" width="65.5703125" style="1" customWidth="1"/>
    <col min="6903" max="6904" width="18.7109375" style="1" bestFit="1" customWidth="1"/>
    <col min="6905" max="6905" width="22.140625" style="1" bestFit="1" customWidth="1"/>
    <col min="6906" max="6906" width="19.7109375" style="1" bestFit="1" customWidth="1"/>
    <col min="6907" max="7156" width="11.42578125" style="1"/>
    <col min="7157" max="7157" width="19.5703125" style="1" customWidth="1"/>
    <col min="7158" max="7158" width="65.5703125" style="1" customWidth="1"/>
    <col min="7159" max="7160" width="18.7109375" style="1" bestFit="1" customWidth="1"/>
    <col min="7161" max="7161" width="22.140625" style="1" bestFit="1" customWidth="1"/>
    <col min="7162" max="7162" width="19.7109375" style="1" bestFit="1" customWidth="1"/>
    <col min="7163" max="7412" width="11.42578125" style="1"/>
    <col min="7413" max="7413" width="19.5703125" style="1" customWidth="1"/>
    <col min="7414" max="7414" width="65.5703125" style="1" customWidth="1"/>
    <col min="7415" max="7416" width="18.7109375" style="1" bestFit="1" customWidth="1"/>
    <col min="7417" max="7417" width="22.140625" style="1" bestFit="1" customWidth="1"/>
    <col min="7418" max="7418" width="19.7109375" style="1" bestFit="1" customWidth="1"/>
    <col min="7419" max="7668" width="11.42578125" style="1"/>
    <col min="7669" max="7669" width="19.5703125" style="1" customWidth="1"/>
    <col min="7670" max="7670" width="65.5703125" style="1" customWidth="1"/>
    <col min="7671" max="7672" width="18.7109375" style="1" bestFit="1" customWidth="1"/>
    <col min="7673" max="7673" width="22.140625" style="1" bestFit="1" customWidth="1"/>
    <col min="7674" max="7674" width="19.7109375" style="1" bestFit="1" customWidth="1"/>
    <col min="7675" max="7924" width="11.42578125" style="1"/>
    <col min="7925" max="7925" width="19.5703125" style="1" customWidth="1"/>
    <col min="7926" max="7926" width="65.5703125" style="1" customWidth="1"/>
    <col min="7927" max="7928" width="18.7109375" style="1" bestFit="1" customWidth="1"/>
    <col min="7929" max="7929" width="22.140625" style="1" bestFit="1" customWidth="1"/>
    <col min="7930" max="7930" width="19.7109375" style="1" bestFit="1" customWidth="1"/>
    <col min="7931" max="8180" width="11.42578125" style="1"/>
    <col min="8181" max="8181" width="19.5703125" style="1" customWidth="1"/>
    <col min="8182" max="8182" width="65.5703125" style="1" customWidth="1"/>
    <col min="8183" max="8184" width="18.7109375" style="1" bestFit="1" customWidth="1"/>
    <col min="8185" max="8185" width="22.140625" style="1" bestFit="1" customWidth="1"/>
    <col min="8186" max="8186" width="19.7109375" style="1" bestFit="1" customWidth="1"/>
    <col min="8187" max="8436" width="11.42578125" style="1"/>
    <col min="8437" max="8437" width="19.5703125" style="1" customWidth="1"/>
    <col min="8438" max="8438" width="65.5703125" style="1" customWidth="1"/>
    <col min="8439" max="8440" width="18.7109375" style="1" bestFit="1" customWidth="1"/>
    <col min="8441" max="8441" width="22.140625" style="1" bestFit="1" customWidth="1"/>
    <col min="8442" max="8442" width="19.7109375" style="1" bestFit="1" customWidth="1"/>
    <col min="8443" max="8692" width="11.42578125" style="1"/>
    <col min="8693" max="8693" width="19.5703125" style="1" customWidth="1"/>
    <col min="8694" max="8694" width="65.5703125" style="1" customWidth="1"/>
    <col min="8695" max="8696" width="18.7109375" style="1" bestFit="1" customWidth="1"/>
    <col min="8697" max="8697" width="22.140625" style="1" bestFit="1" customWidth="1"/>
    <col min="8698" max="8698" width="19.7109375" style="1" bestFit="1" customWidth="1"/>
    <col min="8699" max="8948" width="11.42578125" style="1"/>
    <col min="8949" max="8949" width="19.5703125" style="1" customWidth="1"/>
    <col min="8950" max="8950" width="65.5703125" style="1" customWidth="1"/>
    <col min="8951" max="8952" width="18.7109375" style="1" bestFit="1" customWidth="1"/>
    <col min="8953" max="8953" width="22.140625" style="1" bestFit="1" customWidth="1"/>
    <col min="8954" max="8954" width="19.7109375" style="1" bestFit="1" customWidth="1"/>
    <col min="8955" max="9204" width="11.42578125" style="1"/>
    <col min="9205" max="9205" width="19.5703125" style="1" customWidth="1"/>
    <col min="9206" max="9206" width="65.5703125" style="1" customWidth="1"/>
    <col min="9207" max="9208" width="18.7109375" style="1" bestFit="1" customWidth="1"/>
    <col min="9209" max="9209" width="22.140625" style="1" bestFit="1" customWidth="1"/>
    <col min="9210" max="9210" width="19.7109375" style="1" bestFit="1" customWidth="1"/>
    <col min="9211" max="9460" width="11.42578125" style="1"/>
    <col min="9461" max="9461" width="19.5703125" style="1" customWidth="1"/>
    <col min="9462" max="9462" width="65.5703125" style="1" customWidth="1"/>
    <col min="9463" max="9464" width="18.7109375" style="1" bestFit="1" customWidth="1"/>
    <col min="9465" max="9465" width="22.140625" style="1" bestFit="1" customWidth="1"/>
    <col min="9466" max="9466" width="19.7109375" style="1" bestFit="1" customWidth="1"/>
    <col min="9467" max="9716" width="11.42578125" style="1"/>
    <col min="9717" max="9717" width="19.5703125" style="1" customWidth="1"/>
    <col min="9718" max="9718" width="65.5703125" style="1" customWidth="1"/>
    <col min="9719" max="9720" width="18.7109375" style="1" bestFit="1" customWidth="1"/>
    <col min="9721" max="9721" width="22.140625" style="1" bestFit="1" customWidth="1"/>
    <col min="9722" max="9722" width="19.7109375" style="1" bestFit="1" customWidth="1"/>
    <col min="9723" max="9972" width="11.42578125" style="1"/>
    <col min="9973" max="9973" width="19.5703125" style="1" customWidth="1"/>
    <col min="9974" max="9974" width="65.5703125" style="1" customWidth="1"/>
    <col min="9975" max="9976" width="18.7109375" style="1" bestFit="1" customWidth="1"/>
    <col min="9977" max="9977" width="22.140625" style="1" bestFit="1" customWidth="1"/>
    <col min="9978" max="9978" width="19.7109375" style="1" bestFit="1" customWidth="1"/>
    <col min="9979" max="10228" width="11.42578125" style="1"/>
    <col min="10229" max="10229" width="19.5703125" style="1" customWidth="1"/>
    <col min="10230" max="10230" width="65.5703125" style="1" customWidth="1"/>
    <col min="10231" max="10232" width="18.7109375" style="1" bestFit="1" customWidth="1"/>
    <col min="10233" max="10233" width="22.140625" style="1" bestFit="1" customWidth="1"/>
    <col min="10234" max="10234" width="19.7109375" style="1" bestFit="1" customWidth="1"/>
    <col min="10235" max="10484" width="11.42578125" style="1"/>
    <col min="10485" max="10485" width="19.5703125" style="1" customWidth="1"/>
    <col min="10486" max="10486" width="65.5703125" style="1" customWidth="1"/>
    <col min="10487" max="10488" width="18.7109375" style="1" bestFit="1" customWidth="1"/>
    <col min="10489" max="10489" width="22.140625" style="1" bestFit="1" customWidth="1"/>
    <col min="10490" max="10490" width="19.7109375" style="1" bestFit="1" customWidth="1"/>
    <col min="10491" max="10740" width="11.42578125" style="1"/>
    <col min="10741" max="10741" width="19.5703125" style="1" customWidth="1"/>
    <col min="10742" max="10742" width="65.5703125" style="1" customWidth="1"/>
    <col min="10743" max="10744" width="18.7109375" style="1" bestFit="1" customWidth="1"/>
    <col min="10745" max="10745" width="22.140625" style="1" bestFit="1" customWidth="1"/>
    <col min="10746" max="10746" width="19.7109375" style="1" bestFit="1" customWidth="1"/>
    <col min="10747" max="10996" width="11.42578125" style="1"/>
    <col min="10997" max="10997" width="19.5703125" style="1" customWidth="1"/>
    <col min="10998" max="10998" width="65.5703125" style="1" customWidth="1"/>
    <col min="10999" max="11000" width="18.7109375" style="1" bestFit="1" customWidth="1"/>
    <col min="11001" max="11001" width="22.140625" style="1" bestFit="1" customWidth="1"/>
    <col min="11002" max="11002" width="19.7109375" style="1" bestFit="1" customWidth="1"/>
    <col min="11003" max="11252" width="11.42578125" style="1"/>
    <col min="11253" max="11253" width="19.5703125" style="1" customWidth="1"/>
    <col min="11254" max="11254" width="65.5703125" style="1" customWidth="1"/>
    <col min="11255" max="11256" width="18.7109375" style="1" bestFit="1" customWidth="1"/>
    <col min="11257" max="11257" width="22.140625" style="1" bestFit="1" customWidth="1"/>
    <col min="11258" max="11258" width="19.7109375" style="1" bestFit="1" customWidth="1"/>
    <col min="11259" max="11508" width="11.42578125" style="1"/>
    <col min="11509" max="11509" width="19.5703125" style="1" customWidth="1"/>
    <col min="11510" max="11510" width="65.5703125" style="1" customWidth="1"/>
    <col min="11511" max="11512" width="18.7109375" style="1" bestFit="1" customWidth="1"/>
    <col min="11513" max="11513" width="22.140625" style="1" bestFit="1" customWidth="1"/>
    <col min="11514" max="11514" width="19.7109375" style="1" bestFit="1" customWidth="1"/>
    <col min="11515" max="11764" width="11.42578125" style="1"/>
    <col min="11765" max="11765" width="19.5703125" style="1" customWidth="1"/>
    <col min="11766" max="11766" width="65.5703125" style="1" customWidth="1"/>
    <col min="11767" max="11768" width="18.7109375" style="1" bestFit="1" customWidth="1"/>
    <col min="11769" max="11769" width="22.140625" style="1" bestFit="1" customWidth="1"/>
    <col min="11770" max="11770" width="19.7109375" style="1" bestFit="1" customWidth="1"/>
    <col min="11771" max="12020" width="11.42578125" style="1"/>
    <col min="12021" max="12021" width="19.5703125" style="1" customWidth="1"/>
    <col min="12022" max="12022" width="65.5703125" style="1" customWidth="1"/>
    <col min="12023" max="12024" width="18.7109375" style="1" bestFit="1" customWidth="1"/>
    <col min="12025" max="12025" width="22.140625" style="1" bestFit="1" customWidth="1"/>
    <col min="12026" max="12026" width="19.7109375" style="1" bestFit="1" customWidth="1"/>
    <col min="12027" max="12276" width="11.42578125" style="1"/>
    <col min="12277" max="12277" width="19.5703125" style="1" customWidth="1"/>
    <col min="12278" max="12278" width="65.5703125" style="1" customWidth="1"/>
    <col min="12279" max="12280" width="18.7109375" style="1" bestFit="1" customWidth="1"/>
    <col min="12281" max="12281" width="22.140625" style="1" bestFit="1" customWidth="1"/>
    <col min="12282" max="12282" width="19.7109375" style="1" bestFit="1" customWidth="1"/>
    <col min="12283" max="12532" width="11.42578125" style="1"/>
    <col min="12533" max="12533" width="19.5703125" style="1" customWidth="1"/>
    <col min="12534" max="12534" width="65.5703125" style="1" customWidth="1"/>
    <col min="12535" max="12536" width="18.7109375" style="1" bestFit="1" customWidth="1"/>
    <col min="12537" max="12537" width="22.140625" style="1" bestFit="1" customWidth="1"/>
    <col min="12538" max="12538" width="19.7109375" style="1" bestFit="1" customWidth="1"/>
    <col min="12539" max="12788" width="11.42578125" style="1"/>
    <col min="12789" max="12789" width="19.5703125" style="1" customWidth="1"/>
    <col min="12790" max="12790" width="65.5703125" style="1" customWidth="1"/>
    <col min="12791" max="12792" width="18.7109375" style="1" bestFit="1" customWidth="1"/>
    <col min="12793" max="12793" width="22.140625" style="1" bestFit="1" customWidth="1"/>
    <col min="12794" max="12794" width="19.7109375" style="1" bestFit="1" customWidth="1"/>
    <col min="12795" max="13044" width="11.42578125" style="1"/>
    <col min="13045" max="13045" width="19.5703125" style="1" customWidth="1"/>
    <col min="13046" max="13046" width="65.5703125" style="1" customWidth="1"/>
    <col min="13047" max="13048" width="18.7109375" style="1" bestFit="1" customWidth="1"/>
    <col min="13049" max="13049" width="22.140625" style="1" bestFit="1" customWidth="1"/>
    <col min="13050" max="13050" width="19.7109375" style="1" bestFit="1" customWidth="1"/>
    <col min="13051" max="13300" width="11.42578125" style="1"/>
    <col min="13301" max="13301" width="19.5703125" style="1" customWidth="1"/>
    <col min="13302" max="13302" width="65.5703125" style="1" customWidth="1"/>
    <col min="13303" max="13304" width="18.7109375" style="1" bestFit="1" customWidth="1"/>
    <col min="13305" max="13305" width="22.140625" style="1" bestFit="1" customWidth="1"/>
    <col min="13306" max="13306" width="19.7109375" style="1" bestFit="1" customWidth="1"/>
    <col min="13307" max="13556" width="11.42578125" style="1"/>
    <col min="13557" max="13557" width="19.5703125" style="1" customWidth="1"/>
    <col min="13558" max="13558" width="65.5703125" style="1" customWidth="1"/>
    <col min="13559" max="13560" width="18.7109375" style="1" bestFit="1" customWidth="1"/>
    <col min="13561" max="13561" width="22.140625" style="1" bestFit="1" customWidth="1"/>
    <col min="13562" max="13562" width="19.7109375" style="1" bestFit="1" customWidth="1"/>
    <col min="13563" max="13812" width="11.42578125" style="1"/>
    <col min="13813" max="13813" width="19.5703125" style="1" customWidth="1"/>
    <col min="13814" max="13814" width="65.5703125" style="1" customWidth="1"/>
    <col min="13815" max="13816" width="18.7109375" style="1" bestFit="1" customWidth="1"/>
    <col min="13817" max="13817" width="22.140625" style="1" bestFit="1" customWidth="1"/>
    <col min="13818" max="13818" width="19.7109375" style="1" bestFit="1" customWidth="1"/>
    <col min="13819" max="14068" width="11.42578125" style="1"/>
    <col min="14069" max="14069" width="19.5703125" style="1" customWidth="1"/>
    <col min="14070" max="14070" width="65.5703125" style="1" customWidth="1"/>
    <col min="14071" max="14072" width="18.7109375" style="1" bestFit="1" customWidth="1"/>
    <col min="14073" max="14073" width="22.140625" style="1" bestFit="1" customWidth="1"/>
    <col min="14074" max="14074" width="19.7109375" style="1" bestFit="1" customWidth="1"/>
    <col min="14075" max="14324" width="11.42578125" style="1"/>
    <col min="14325" max="14325" width="19.5703125" style="1" customWidth="1"/>
    <col min="14326" max="14326" width="65.5703125" style="1" customWidth="1"/>
    <col min="14327" max="14328" width="18.7109375" style="1" bestFit="1" customWidth="1"/>
    <col min="14329" max="14329" width="22.140625" style="1" bestFit="1" customWidth="1"/>
    <col min="14330" max="14330" width="19.7109375" style="1" bestFit="1" customWidth="1"/>
    <col min="14331" max="14580" width="11.42578125" style="1"/>
    <col min="14581" max="14581" width="19.5703125" style="1" customWidth="1"/>
    <col min="14582" max="14582" width="65.5703125" style="1" customWidth="1"/>
    <col min="14583" max="14584" width="18.7109375" style="1" bestFit="1" customWidth="1"/>
    <col min="14585" max="14585" width="22.140625" style="1" bestFit="1" customWidth="1"/>
    <col min="14586" max="14586" width="19.7109375" style="1" bestFit="1" customWidth="1"/>
    <col min="14587" max="14836" width="11.42578125" style="1"/>
    <col min="14837" max="14837" width="19.5703125" style="1" customWidth="1"/>
    <col min="14838" max="14838" width="65.5703125" style="1" customWidth="1"/>
    <col min="14839" max="14840" width="18.7109375" style="1" bestFit="1" customWidth="1"/>
    <col min="14841" max="14841" width="22.140625" style="1" bestFit="1" customWidth="1"/>
    <col min="14842" max="14842" width="19.7109375" style="1" bestFit="1" customWidth="1"/>
    <col min="14843" max="15092" width="11.42578125" style="1"/>
    <col min="15093" max="15093" width="19.5703125" style="1" customWidth="1"/>
    <col min="15094" max="15094" width="65.5703125" style="1" customWidth="1"/>
    <col min="15095" max="15096" width="18.7109375" style="1" bestFit="1" customWidth="1"/>
    <col min="15097" max="15097" width="22.140625" style="1" bestFit="1" customWidth="1"/>
    <col min="15098" max="15098" width="19.7109375" style="1" bestFit="1" customWidth="1"/>
    <col min="15099" max="15348" width="11.42578125" style="1"/>
    <col min="15349" max="15349" width="19.5703125" style="1" customWidth="1"/>
    <col min="15350" max="15350" width="65.5703125" style="1" customWidth="1"/>
    <col min="15351" max="15352" width="18.7109375" style="1" bestFit="1" customWidth="1"/>
    <col min="15353" max="15353" width="22.140625" style="1" bestFit="1" customWidth="1"/>
    <col min="15354" max="15354" width="19.7109375" style="1" bestFit="1" customWidth="1"/>
    <col min="15355" max="15604" width="11.42578125" style="1"/>
    <col min="15605" max="15605" width="19.5703125" style="1" customWidth="1"/>
    <col min="15606" max="15606" width="65.5703125" style="1" customWidth="1"/>
    <col min="15607" max="15608" width="18.7109375" style="1" bestFit="1" customWidth="1"/>
    <col min="15609" max="15609" width="22.140625" style="1" bestFit="1" customWidth="1"/>
    <col min="15610" max="15610" width="19.7109375" style="1" bestFit="1" customWidth="1"/>
    <col min="15611" max="15860" width="11.42578125" style="1"/>
    <col min="15861" max="15861" width="19.5703125" style="1" customWidth="1"/>
    <col min="15862" max="15862" width="65.5703125" style="1" customWidth="1"/>
    <col min="15863" max="15864" width="18.7109375" style="1" bestFit="1" customWidth="1"/>
    <col min="15865" max="15865" width="22.140625" style="1" bestFit="1" customWidth="1"/>
    <col min="15866" max="15866" width="19.7109375" style="1" bestFit="1" customWidth="1"/>
    <col min="15867" max="16116" width="11.42578125" style="1"/>
    <col min="16117" max="16117" width="19.5703125" style="1" customWidth="1"/>
    <col min="16118" max="16118" width="65.5703125" style="1" customWidth="1"/>
    <col min="16119" max="16120" width="18.7109375" style="1" bestFit="1" customWidth="1"/>
    <col min="16121" max="16121" width="22.140625" style="1" bestFit="1" customWidth="1"/>
    <col min="16122" max="16122" width="19.7109375" style="1" bestFit="1" customWidth="1"/>
    <col min="16123" max="16384" width="11.42578125" style="1"/>
  </cols>
  <sheetData>
    <row r="1" spans="1:14" x14ac:dyDescent="0.25">
      <c r="A1" s="154"/>
      <c r="B1" s="155"/>
      <c r="C1" s="155"/>
      <c r="D1" s="3"/>
      <c r="E1" s="3"/>
      <c r="F1" s="3"/>
      <c r="G1" s="156"/>
      <c r="H1" s="157"/>
    </row>
    <row r="2" spans="1:14" x14ac:dyDescent="0.25">
      <c r="A2" s="302" t="s">
        <v>0</v>
      </c>
      <c r="B2" s="303"/>
      <c r="C2" s="303"/>
      <c r="D2" s="303"/>
      <c r="E2" s="303"/>
      <c r="F2" s="303"/>
      <c r="G2" s="303"/>
      <c r="H2" s="304"/>
      <c r="K2" s="144">
        <v>2024</v>
      </c>
      <c r="L2" s="144">
        <v>2023</v>
      </c>
    </row>
    <row r="3" spans="1:14" x14ac:dyDescent="0.25">
      <c r="A3" s="5"/>
      <c r="F3" s="1"/>
      <c r="G3" s="278"/>
      <c r="H3" s="158"/>
      <c r="J3" s="1" t="s">
        <v>104</v>
      </c>
      <c r="K3" s="9">
        <f>+E10</f>
        <v>22769973907.290031</v>
      </c>
      <c r="L3" s="9">
        <f>+F10</f>
        <v>38333682720.760017</v>
      </c>
      <c r="N3" s="273"/>
    </row>
    <row r="4" spans="1:14" x14ac:dyDescent="0.25">
      <c r="A4" s="302" t="s">
        <v>1</v>
      </c>
      <c r="B4" s="303"/>
      <c r="C4" s="303"/>
      <c r="D4" s="303"/>
      <c r="E4" s="303"/>
      <c r="F4" s="303"/>
      <c r="G4" s="303"/>
      <c r="H4" s="304"/>
      <c r="J4" s="1" t="s">
        <v>37</v>
      </c>
      <c r="K4" s="14">
        <f>+E39</f>
        <v>18441506453.87999</v>
      </c>
      <c r="L4" s="14">
        <f>+F39</f>
        <v>35607549615.300018</v>
      </c>
      <c r="N4" s="273"/>
    </row>
    <row r="5" spans="1:14" x14ac:dyDescent="0.25">
      <c r="A5" s="302" t="s">
        <v>2</v>
      </c>
      <c r="B5" s="303"/>
      <c r="C5" s="303"/>
      <c r="D5" s="303"/>
      <c r="E5" s="303"/>
      <c r="F5" s="303"/>
      <c r="G5" s="303"/>
      <c r="H5" s="304"/>
      <c r="J5" s="1" t="s">
        <v>57</v>
      </c>
      <c r="K5" s="14">
        <f>+E59</f>
        <v>3902681190.71</v>
      </c>
      <c r="L5" s="14">
        <f>+F59</f>
        <v>4679686582.1599998</v>
      </c>
      <c r="N5" s="299"/>
    </row>
    <row r="6" spans="1:14" x14ac:dyDescent="0.25">
      <c r="A6" s="302" t="s">
        <v>2284</v>
      </c>
      <c r="B6" s="303"/>
      <c r="C6" s="303"/>
      <c r="D6" s="303"/>
      <c r="E6" s="303"/>
      <c r="F6" s="303"/>
      <c r="G6" s="303"/>
      <c r="H6" s="304"/>
      <c r="J6" s="1" t="s">
        <v>105</v>
      </c>
      <c r="K6" s="9">
        <f>+K4+K5</f>
        <v>22344187644.589989</v>
      </c>
      <c r="L6" s="9">
        <f>+L4+L5</f>
        <v>40287236197.460022</v>
      </c>
    </row>
    <row r="7" spans="1:14" x14ac:dyDescent="0.25">
      <c r="A7" s="302" t="s">
        <v>3</v>
      </c>
      <c r="B7" s="303"/>
      <c r="C7" s="303"/>
      <c r="D7" s="303"/>
      <c r="E7" s="303"/>
      <c r="F7" s="303"/>
      <c r="G7" s="303"/>
      <c r="H7" s="304"/>
      <c r="J7" s="1" t="s">
        <v>106</v>
      </c>
      <c r="K7" s="14">
        <f>+K3-K4-K5</f>
        <v>425786262.70004177</v>
      </c>
      <c r="L7" s="14">
        <f>+L3-L4-L5</f>
        <v>-1953553476.7000008</v>
      </c>
    </row>
    <row r="8" spans="1:14" ht="16.5" thickBot="1" x14ac:dyDescent="0.3">
      <c r="A8" s="159"/>
      <c r="B8" s="160"/>
      <c r="C8" s="160"/>
      <c r="D8" s="161"/>
      <c r="E8" s="161"/>
      <c r="F8" s="161"/>
      <c r="G8" s="162"/>
      <c r="H8" s="163"/>
    </row>
    <row r="9" spans="1:14" s="168" customFormat="1" ht="16.5" thickBot="1" x14ac:dyDescent="0.3">
      <c r="A9" s="164" t="s">
        <v>4</v>
      </c>
      <c r="B9" s="165"/>
      <c r="C9" s="165"/>
      <c r="D9" s="156" t="s">
        <v>5</v>
      </c>
      <c r="E9" s="29" t="s">
        <v>1851</v>
      </c>
      <c r="F9" s="29" t="s">
        <v>62</v>
      </c>
      <c r="G9" s="166" t="s">
        <v>6</v>
      </c>
      <c r="H9" s="167" t="s">
        <v>7</v>
      </c>
      <c r="J9" s="9"/>
    </row>
    <row r="10" spans="1:14" s="4" customFormat="1" x14ac:dyDescent="0.25">
      <c r="A10" s="154"/>
      <c r="B10" s="155">
        <v>1</v>
      </c>
      <c r="C10" s="155"/>
      <c r="D10" s="3" t="s">
        <v>8</v>
      </c>
      <c r="E10" s="13">
        <f>+E11+E14+E16+E19+E21+E32</f>
        <v>22769973907.290031</v>
      </c>
      <c r="F10" s="13">
        <f>+F11+F14+F16+F19+F21+F32</f>
        <v>38333682720.760017</v>
      </c>
      <c r="G10" s="33">
        <f t="shared" ref="G10:G19" si="0">(E10/F10)-1</f>
        <v>-0.40600609460987924</v>
      </c>
      <c r="H10" s="169">
        <f>E10-F10</f>
        <v>-15563708813.469986</v>
      </c>
      <c r="J10" s="14"/>
    </row>
    <row r="11" spans="1:14" s="4" customFormat="1" x14ac:dyDescent="0.25">
      <c r="A11" s="7" t="s">
        <v>1468</v>
      </c>
      <c r="B11" s="28">
        <v>11</v>
      </c>
      <c r="C11" s="28"/>
      <c r="D11" s="4" t="s">
        <v>9</v>
      </c>
      <c r="E11" s="25">
        <f>+E12+E13</f>
        <v>12704760778.100029</v>
      </c>
      <c r="F11" s="25">
        <f>+F12+F13</f>
        <v>3867463797.170013</v>
      </c>
      <c r="G11" s="170">
        <f t="shared" si="0"/>
        <v>2.2850367694189253</v>
      </c>
      <c r="H11" s="148">
        <f>E11-F11</f>
        <v>8837296980.9300156</v>
      </c>
      <c r="J11" s="14"/>
    </row>
    <row r="12" spans="1:14" x14ac:dyDescent="0.25">
      <c r="A12" s="5" t="s">
        <v>1796</v>
      </c>
      <c r="B12" s="10">
        <v>1110</v>
      </c>
      <c r="D12" s="1" t="s">
        <v>10</v>
      </c>
      <c r="E12" s="11">
        <f>+'BG SEP 2024'!D4+'BG SEP 2024'!D9</f>
        <v>12383866411.740028</v>
      </c>
      <c r="F12" s="11">
        <f>+'BG SEPT 2023'!D4+'BG SEPT 2023'!D9</f>
        <v>3546556063.1000128</v>
      </c>
      <c r="G12" s="18">
        <f t="shared" si="0"/>
        <v>2.4918005500004425</v>
      </c>
      <c r="H12" s="149">
        <f>E12-F12</f>
        <v>8837310348.6400146</v>
      </c>
      <c r="J12" s="4"/>
    </row>
    <row r="13" spans="1:14" x14ac:dyDescent="0.25">
      <c r="A13" s="5" t="s">
        <v>1797</v>
      </c>
      <c r="B13" s="10">
        <v>1132</v>
      </c>
      <c r="D13" s="1" t="s">
        <v>11</v>
      </c>
      <c r="E13" s="11">
        <f>+'BG SEP 2024'!D144</f>
        <v>320894366.35999995</v>
      </c>
      <c r="F13" s="11">
        <f>+'BG SEPT 2023'!D124</f>
        <v>320907734.06999999</v>
      </c>
      <c r="G13" s="18">
        <f t="shared" si="0"/>
        <v>-4.165592966709486E-5</v>
      </c>
      <c r="H13" s="149">
        <f>E13-F13</f>
        <v>-13367.710000038147</v>
      </c>
      <c r="N13" s="299"/>
    </row>
    <row r="14" spans="1:14" s="4" customFormat="1" x14ac:dyDescent="0.25">
      <c r="A14" s="7" t="s">
        <v>1798</v>
      </c>
      <c r="B14" s="28">
        <v>12</v>
      </c>
      <c r="C14" s="28"/>
      <c r="D14" s="4" t="s">
        <v>12</v>
      </c>
      <c r="E14" s="25">
        <f>+E15</f>
        <v>152447789.04000008</v>
      </c>
      <c r="F14" s="25">
        <f>+F15</f>
        <v>1335969635.3300004</v>
      </c>
      <c r="G14" s="170">
        <f t="shared" si="0"/>
        <v>-0.88588977997067753</v>
      </c>
      <c r="H14" s="148">
        <f t="shared" ref="H14:H20" si="1">E14-F14</f>
        <v>-1183521846.2900004</v>
      </c>
    </row>
    <row r="15" spans="1:14" x14ac:dyDescent="0.25">
      <c r="A15" s="5" t="s">
        <v>1799</v>
      </c>
      <c r="B15" s="10">
        <v>1221</v>
      </c>
      <c r="D15" s="1" t="s">
        <v>13</v>
      </c>
      <c r="E15" s="11">
        <f>+'BG SEP 2024'!D155</f>
        <v>152447789.04000008</v>
      </c>
      <c r="F15" s="11">
        <f>+'BG SEPT 2023'!D135</f>
        <v>1335969635.3300004</v>
      </c>
      <c r="G15" s="18">
        <f t="shared" si="0"/>
        <v>-0.88588977997067753</v>
      </c>
      <c r="H15" s="149">
        <f t="shared" si="1"/>
        <v>-1183521846.2900004</v>
      </c>
    </row>
    <row r="16" spans="1:14" s="4" customFormat="1" x14ac:dyDescent="0.25">
      <c r="A16" s="7" t="s">
        <v>1800</v>
      </c>
      <c r="B16" s="28">
        <v>13</v>
      </c>
      <c r="C16" s="28"/>
      <c r="D16" s="4" t="s">
        <v>14</v>
      </c>
      <c r="E16" s="25">
        <f>+E17+E18</f>
        <v>6650544014.9099989</v>
      </c>
      <c r="F16" s="25">
        <f>+F17+F18</f>
        <v>1459414321.2999997</v>
      </c>
      <c r="G16" s="170">
        <f t="shared" si="0"/>
        <v>3.5569951711765491</v>
      </c>
      <c r="H16" s="148">
        <f t="shared" si="1"/>
        <v>5191129693.6099987</v>
      </c>
      <c r="J16" s="1"/>
    </row>
    <row r="17" spans="1:12" x14ac:dyDescent="0.25">
      <c r="A17" s="5"/>
      <c r="B17" s="10">
        <v>1317</v>
      </c>
      <c r="D17" s="1" t="s">
        <v>15</v>
      </c>
      <c r="E17" s="11">
        <f>+'BG SEP 2024'!D162</f>
        <v>6539284105.7999992</v>
      </c>
      <c r="F17" s="11">
        <f>+'BG SEPT 2023'!D147</f>
        <v>708042261.98999977</v>
      </c>
      <c r="G17" s="18">
        <f t="shared" si="0"/>
        <v>8.2357256859511558</v>
      </c>
      <c r="H17" s="149">
        <f t="shared" si="1"/>
        <v>5831241843.8099995</v>
      </c>
      <c r="L17" s="14"/>
    </row>
    <row r="18" spans="1:12" x14ac:dyDescent="0.25">
      <c r="A18" s="5"/>
      <c r="B18" s="10">
        <v>1384</v>
      </c>
      <c r="D18" s="1" t="s">
        <v>16</v>
      </c>
      <c r="E18" s="11">
        <f>+'BG SEP 2024'!D175+'BG SEP 2024'!D193</f>
        <v>111259909.11000001</v>
      </c>
      <c r="F18" s="11">
        <f>+'BG SEPT 2023'!D160</f>
        <v>751372059.30999994</v>
      </c>
      <c r="G18" s="18">
        <f t="shared" si="0"/>
        <v>-0.85192434595961397</v>
      </c>
      <c r="H18" s="149">
        <f t="shared" si="1"/>
        <v>-640112150.19999993</v>
      </c>
      <c r="J18" s="4"/>
    </row>
    <row r="19" spans="1:12" s="4" customFormat="1" x14ac:dyDescent="0.25">
      <c r="A19" s="7" t="s">
        <v>1801</v>
      </c>
      <c r="B19" s="28">
        <v>15</v>
      </c>
      <c r="C19" s="28"/>
      <c r="D19" s="4" t="s">
        <v>17</v>
      </c>
      <c r="E19" s="25">
        <f>+E20</f>
        <v>99119362</v>
      </c>
      <c r="F19" s="25">
        <f>+F20</f>
        <v>116909320</v>
      </c>
      <c r="G19" s="170">
        <f t="shared" si="0"/>
        <v>-0.15216886044671207</v>
      </c>
      <c r="H19" s="148">
        <f t="shared" si="1"/>
        <v>-17789958</v>
      </c>
    </row>
    <row r="20" spans="1:12" x14ac:dyDescent="0.25">
      <c r="A20" s="5"/>
      <c r="B20" s="10">
        <v>1514</v>
      </c>
      <c r="D20" s="1" t="s">
        <v>18</v>
      </c>
      <c r="E20" s="11">
        <f>+'BG SEP 2024'!D199</f>
        <v>99119362</v>
      </c>
      <c r="F20" s="11">
        <f>+'BG SEPT 2023'!D176</f>
        <v>116909320</v>
      </c>
      <c r="G20" s="18">
        <f t="shared" ref="G20:G31" si="2">(E20/F20)-1</f>
        <v>-0.15216886044671207</v>
      </c>
      <c r="H20" s="149">
        <f t="shared" si="1"/>
        <v>-17789958</v>
      </c>
    </row>
    <row r="21" spans="1:12" s="4" customFormat="1" x14ac:dyDescent="0.25">
      <c r="A21" s="7" t="s">
        <v>1802</v>
      </c>
      <c r="B21" s="28">
        <v>16</v>
      </c>
      <c r="C21" s="28"/>
      <c r="D21" s="4" t="s">
        <v>19</v>
      </c>
      <c r="E21" s="25">
        <f>+E22+E23+E24+E25+E26+E27+E28+E29+E30+E31</f>
        <v>2086084507.6300006</v>
      </c>
      <c r="F21" s="25">
        <f>+F22+F23+F24+F25+F26+F27+F28+F29+F30+F31</f>
        <v>29884941861.549999</v>
      </c>
      <c r="G21" s="170">
        <f t="shared" si="2"/>
        <v>-0.93019613297913217</v>
      </c>
      <c r="H21" s="148">
        <f>E21-F21</f>
        <v>-27798857353.919998</v>
      </c>
    </row>
    <row r="22" spans="1:12" x14ac:dyDescent="0.25">
      <c r="A22" s="5"/>
      <c r="B22" s="10">
        <v>1605</v>
      </c>
      <c r="D22" s="1" t="s">
        <v>20</v>
      </c>
      <c r="E22" s="11">
        <f>+'BG SEP 2024'!D205</f>
        <v>1069764000</v>
      </c>
      <c r="F22" s="11">
        <f>+'BG SEPT 2023'!D182</f>
        <v>1069764000</v>
      </c>
      <c r="G22" s="18">
        <f t="shared" si="2"/>
        <v>0</v>
      </c>
      <c r="H22" s="149">
        <f>E22-F22</f>
        <v>0</v>
      </c>
      <c r="J22"/>
      <c r="K22" s="143"/>
    </row>
    <row r="23" spans="1:12" x14ac:dyDescent="0.25">
      <c r="A23" s="5"/>
      <c r="B23" s="10">
        <v>1615</v>
      </c>
      <c r="D23" s="1" t="s">
        <v>21</v>
      </c>
      <c r="E23" s="11">
        <f>+'BG SEP 2024'!D210</f>
        <v>42120000</v>
      </c>
      <c r="F23" s="11">
        <f>+'BG SEPT 2023'!D187</f>
        <v>42120000</v>
      </c>
      <c r="G23" s="18">
        <f t="shared" si="2"/>
        <v>0</v>
      </c>
      <c r="H23" s="149">
        <f t="shared" ref="H23:H31" si="3">E23-F23</f>
        <v>0</v>
      </c>
      <c r="J23"/>
      <c r="K23" s="143"/>
    </row>
    <row r="24" spans="1:12" x14ac:dyDescent="0.25">
      <c r="A24" s="5"/>
      <c r="B24" s="10">
        <v>1635</v>
      </c>
      <c r="D24" s="1" t="s">
        <v>22</v>
      </c>
      <c r="E24" s="11">
        <f>+'BG SEP 2024'!D215</f>
        <v>55400000</v>
      </c>
      <c r="F24" s="11">
        <f>+'BG SEPT 2023'!D192</f>
        <v>55400000</v>
      </c>
      <c r="G24" s="18">
        <f t="shared" si="2"/>
        <v>0</v>
      </c>
      <c r="H24" s="149">
        <f t="shared" si="3"/>
        <v>0</v>
      </c>
      <c r="J24"/>
      <c r="K24" s="143"/>
    </row>
    <row r="25" spans="1:12" x14ac:dyDescent="0.25">
      <c r="A25" s="5"/>
      <c r="B25" s="10">
        <v>1640</v>
      </c>
      <c r="D25" s="1" t="s">
        <v>23</v>
      </c>
      <c r="E25" s="11">
        <f>+'BG SEP 2024'!D220</f>
        <v>489580080</v>
      </c>
      <c r="F25" s="11">
        <f>+'BG SEPT 2023'!D197</f>
        <v>489580080</v>
      </c>
      <c r="G25" s="18">
        <f t="shared" si="2"/>
        <v>0</v>
      </c>
      <c r="H25" s="149">
        <f t="shared" si="3"/>
        <v>0</v>
      </c>
      <c r="J25"/>
      <c r="K25" s="143"/>
    </row>
    <row r="26" spans="1:12" x14ac:dyDescent="0.25">
      <c r="A26" s="5"/>
      <c r="B26" s="10">
        <v>1650</v>
      </c>
      <c r="D26" s="1" t="s">
        <v>24</v>
      </c>
      <c r="E26" s="11">
        <v>0</v>
      </c>
      <c r="F26" s="11">
        <f>+'BG SEPT 2023'!D202</f>
        <v>27635122931</v>
      </c>
      <c r="G26" s="18">
        <f t="shared" si="2"/>
        <v>-1</v>
      </c>
      <c r="H26" s="149">
        <f t="shared" si="3"/>
        <v>-27635122931</v>
      </c>
      <c r="J26"/>
      <c r="K26" s="143"/>
    </row>
    <row r="27" spans="1:12" x14ac:dyDescent="0.25">
      <c r="A27" s="5"/>
      <c r="B27" s="10">
        <v>1655</v>
      </c>
      <c r="D27" s="1" t="s">
        <v>25</v>
      </c>
      <c r="E27" s="11">
        <f>+'BG SEP 2024'!D225</f>
        <v>55252653</v>
      </c>
      <c r="F27" s="11">
        <f>+'BG SEPT 2023'!D208</f>
        <v>55252653</v>
      </c>
      <c r="G27" s="18">
        <f t="shared" si="2"/>
        <v>0</v>
      </c>
      <c r="H27" s="149">
        <f t="shared" si="3"/>
        <v>0</v>
      </c>
      <c r="J27"/>
      <c r="K27" s="143"/>
    </row>
    <row r="28" spans="1:12" x14ac:dyDescent="0.25">
      <c r="A28" s="5"/>
      <c r="B28" s="10">
        <v>1665</v>
      </c>
      <c r="D28" s="1" t="s">
        <v>26</v>
      </c>
      <c r="E28" s="11">
        <f>+'BG SEP 2024'!D234</f>
        <v>112587223.68000001</v>
      </c>
      <c r="F28" s="11">
        <f>+'BG SEPT 2023'!D217</f>
        <v>113102493.68000001</v>
      </c>
      <c r="G28" s="18">
        <f t="shared" si="2"/>
        <v>-4.5557793045469808E-3</v>
      </c>
      <c r="H28" s="149">
        <f t="shared" si="3"/>
        <v>-515270</v>
      </c>
      <c r="J28"/>
      <c r="K28" s="143"/>
    </row>
    <row r="29" spans="1:12" x14ac:dyDescent="0.25">
      <c r="A29" s="5"/>
      <c r="B29" s="10">
        <v>1670</v>
      </c>
      <c r="D29" s="1" t="s">
        <v>27</v>
      </c>
      <c r="E29" s="11">
        <f>+'BG SEP 2024'!D245</f>
        <v>202984179</v>
      </c>
      <c r="F29" s="11">
        <f>+'BG SEPT 2023'!D228</f>
        <v>202984179</v>
      </c>
      <c r="G29" s="18">
        <f t="shared" si="2"/>
        <v>0</v>
      </c>
      <c r="H29" s="149">
        <f t="shared" si="3"/>
        <v>0</v>
      </c>
      <c r="J29"/>
      <c r="K29" s="143"/>
    </row>
    <row r="30" spans="1:12" x14ac:dyDescent="0.25">
      <c r="A30" s="5"/>
      <c r="B30" s="10">
        <v>1675</v>
      </c>
      <c r="D30" s="1" t="s">
        <v>28</v>
      </c>
      <c r="E30" s="11">
        <f>+'BG SEP 2024'!D257</f>
        <v>1017358529</v>
      </c>
      <c r="F30" s="11">
        <f>+'BG SEPT 2023'!D240</f>
        <v>1017358529</v>
      </c>
      <c r="G30" s="18">
        <f t="shared" si="2"/>
        <v>0</v>
      </c>
      <c r="H30" s="149">
        <f t="shared" si="3"/>
        <v>0</v>
      </c>
      <c r="J30"/>
      <c r="K30" s="143"/>
    </row>
    <row r="31" spans="1:12" x14ac:dyDescent="0.25">
      <c r="A31" s="5"/>
      <c r="B31" s="10">
        <v>1685</v>
      </c>
      <c r="D31" s="1" t="s">
        <v>29</v>
      </c>
      <c r="E31" s="11">
        <f>+'BG SEP 2024'!D269</f>
        <v>-958962157.04999983</v>
      </c>
      <c r="F31" s="11">
        <f>+'BG SEPT 2023'!D252</f>
        <v>-795743004.13000011</v>
      </c>
      <c r="G31" s="18">
        <f t="shared" si="2"/>
        <v>0.2051154104690498</v>
      </c>
      <c r="H31" s="149">
        <f t="shared" si="3"/>
        <v>-163219152.91999972</v>
      </c>
    </row>
    <row r="32" spans="1:12" s="4" customFormat="1" x14ac:dyDescent="0.25">
      <c r="A32" s="7"/>
      <c r="B32" s="28">
        <v>19</v>
      </c>
      <c r="C32" s="28"/>
      <c r="D32" s="4" t="s">
        <v>30</v>
      </c>
      <c r="E32" s="25">
        <f>+E33+E34+E35+E36+E37+E38</f>
        <v>1077017455.6100001</v>
      </c>
      <c r="F32" s="25">
        <f>+F33+F34+F35+F36+F37+F38</f>
        <v>1668983785.4100001</v>
      </c>
      <c r="G32" s="170">
        <f t="shared" ref="G32:G64" si="4">(E32/F32)-1</f>
        <v>-0.35468668717747809</v>
      </c>
      <c r="H32" s="148">
        <f>E32-F32</f>
        <v>-591966329.79999995</v>
      </c>
      <c r="J32" s="1"/>
    </row>
    <row r="33" spans="1:10" x14ac:dyDescent="0.25">
      <c r="A33" s="5"/>
      <c r="B33" s="10">
        <v>1905</v>
      </c>
      <c r="D33" s="1" t="s">
        <v>31</v>
      </c>
      <c r="E33" s="11">
        <f>+'BG SEP 2024'!D305</f>
        <v>51980637.380000003</v>
      </c>
      <c r="F33" s="11">
        <f>+'BG SEPT 2023'!D288</f>
        <v>51660936.380000003</v>
      </c>
      <c r="G33" s="18">
        <f t="shared" si="4"/>
        <v>6.1884476434648228E-3</v>
      </c>
      <c r="H33" s="149">
        <f>E33-F33</f>
        <v>319701</v>
      </c>
    </row>
    <row r="34" spans="1:10" x14ac:dyDescent="0.25">
      <c r="A34" s="5"/>
      <c r="B34" s="10">
        <v>1906</v>
      </c>
      <c r="D34" s="1" t="s">
        <v>32</v>
      </c>
      <c r="E34" s="11">
        <f>+'BG SEP 2024'!D308</f>
        <v>97397761</v>
      </c>
      <c r="F34" s="11">
        <f>+'BG SEPT 2023'!D299</f>
        <v>97397761</v>
      </c>
      <c r="G34" s="18">
        <f t="shared" si="4"/>
        <v>0</v>
      </c>
      <c r="H34" s="149">
        <f t="shared" ref="H34:H38" si="5">E34-F34</f>
        <v>0</v>
      </c>
    </row>
    <row r="35" spans="1:10" x14ac:dyDescent="0.25">
      <c r="A35" s="5"/>
      <c r="B35" s="10">
        <v>1907</v>
      </c>
      <c r="D35" s="1" t="s">
        <v>33</v>
      </c>
      <c r="E35" s="11">
        <f>+'BG SEP 2024'!D317</f>
        <v>785305665.35000002</v>
      </c>
      <c r="F35" s="11">
        <f>+'BG SEPT 2023'!D308</f>
        <v>1221512725.4299998</v>
      </c>
      <c r="G35" s="18">
        <f t="shared" si="4"/>
        <v>-0.35710398344515415</v>
      </c>
      <c r="H35" s="149">
        <f t="shared" si="5"/>
        <v>-436207060.0799998</v>
      </c>
    </row>
    <row r="36" spans="1:10" x14ac:dyDescent="0.25">
      <c r="A36" s="5"/>
      <c r="B36" s="10">
        <v>1909</v>
      </c>
      <c r="D36" s="1" t="s">
        <v>34</v>
      </c>
      <c r="E36" s="11">
        <f>+'BG SEP 2024'!D356</f>
        <v>58402851</v>
      </c>
      <c r="F36" s="11">
        <f>+'BG SEPT 2023'!D349</f>
        <v>297008598</v>
      </c>
      <c r="G36" s="18">
        <f t="shared" si="4"/>
        <v>-0.80336309657944649</v>
      </c>
      <c r="H36" s="149">
        <f t="shared" si="5"/>
        <v>-238605747</v>
      </c>
    </row>
    <row r="37" spans="1:10" x14ac:dyDescent="0.25">
      <c r="A37" s="5" t="s">
        <v>1803</v>
      </c>
      <c r="B37" s="10">
        <v>1970</v>
      </c>
      <c r="D37" s="1" t="s">
        <v>35</v>
      </c>
      <c r="E37" s="11">
        <f>+'BG SEP 2024'!D361</f>
        <v>231859198.18000001</v>
      </c>
      <c r="F37" s="11">
        <f>+'BG SEPT 2023'!D354</f>
        <v>132414532.18000001</v>
      </c>
      <c r="G37" s="18">
        <f t="shared" si="4"/>
        <v>0.75101021287314706</v>
      </c>
      <c r="H37" s="149">
        <f t="shared" si="5"/>
        <v>99444666</v>
      </c>
      <c r="J37" s="21"/>
    </row>
    <row r="38" spans="1:10" ht="16.5" thickBot="1" x14ac:dyDescent="0.3">
      <c r="A38" s="171"/>
      <c r="B38" s="172">
        <v>1975</v>
      </c>
      <c r="C38" s="172"/>
      <c r="D38" s="173" t="s">
        <v>36</v>
      </c>
      <c r="E38" s="26">
        <f>+'BG SEP 2024'!D372</f>
        <v>-147928657.30000001</v>
      </c>
      <c r="F38" s="26">
        <f>+'BG SEPT 2023'!D362</f>
        <v>-131010767.58000001</v>
      </c>
      <c r="G38" s="18">
        <f t="shared" si="4"/>
        <v>0.12913358216659021</v>
      </c>
      <c r="H38" s="149">
        <f t="shared" si="5"/>
        <v>-16917889.719999999</v>
      </c>
      <c r="J38" s="21"/>
    </row>
    <row r="39" spans="1:10" s="4" customFormat="1" x14ac:dyDescent="0.25">
      <c r="A39" s="154"/>
      <c r="B39" s="155">
        <v>2</v>
      </c>
      <c r="C39" s="155"/>
      <c r="D39" s="3" t="s">
        <v>37</v>
      </c>
      <c r="E39" s="13">
        <f>+E43+E51+E53+E56</f>
        <v>18441506453.87999</v>
      </c>
      <c r="F39" s="13">
        <f>+F40+F43+F51+F53+F56</f>
        <v>35607549615.300018</v>
      </c>
      <c r="G39" s="33">
        <f t="shared" si="4"/>
        <v>-0.48208998785033053</v>
      </c>
      <c r="H39" s="169">
        <f>E39-F39</f>
        <v>-17166043161.420029</v>
      </c>
      <c r="I39" s="21"/>
      <c r="J39" s="14"/>
    </row>
    <row r="40" spans="1:10" s="4" customFormat="1" x14ac:dyDescent="0.25">
      <c r="A40" s="7" t="s">
        <v>1469</v>
      </c>
      <c r="B40" s="28">
        <v>23</v>
      </c>
      <c r="C40" s="28"/>
      <c r="D40" s="4" t="s">
        <v>38</v>
      </c>
      <c r="E40" s="25">
        <f>+E41+E42</f>
        <v>0</v>
      </c>
      <c r="F40" s="25">
        <f>+F41+F42</f>
        <v>23072015201</v>
      </c>
      <c r="G40" s="170">
        <f t="shared" si="4"/>
        <v>-1</v>
      </c>
      <c r="H40" s="148">
        <f>E40-F40</f>
        <v>-23072015201</v>
      </c>
      <c r="J40" s="1"/>
    </row>
    <row r="41" spans="1:10" x14ac:dyDescent="0.25">
      <c r="A41" s="5"/>
      <c r="B41" s="10">
        <v>2313</v>
      </c>
      <c r="D41" s="1" t="s">
        <v>39</v>
      </c>
      <c r="E41" s="11">
        <v>0</v>
      </c>
      <c r="F41" s="11">
        <f>+'BG SEPT 2023'!D372</f>
        <v>0</v>
      </c>
      <c r="G41" s="18">
        <v>0</v>
      </c>
      <c r="H41" s="148">
        <f t="shared" ref="H41:H42" si="6">E41-F41</f>
        <v>0</v>
      </c>
      <c r="J41" s="4"/>
    </row>
    <row r="42" spans="1:10" x14ac:dyDescent="0.25">
      <c r="A42" s="5"/>
      <c r="B42" s="10">
        <v>2314</v>
      </c>
      <c r="D42" s="1" t="s">
        <v>40</v>
      </c>
      <c r="E42" s="11">
        <v>0</v>
      </c>
      <c r="F42" s="11">
        <f>-'BG SEPT 2023'!D388</f>
        <v>23072015201</v>
      </c>
      <c r="G42" s="18">
        <f t="shared" si="4"/>
        <v>-1</v>
      </c>
      <c r="H42" s="149">
        <f t="shared" si="6"/>
        <v>-23072015201</v>
      </c>
    </row>
    <row r="43" spans="1:10" s="4" customFormat="1" x14ac:dyDescent="0.25">
      <c r="A43" s="7" t="s">
        <v>1804</v>
      </c>
      <c r="B43" s="28">
        <v>24</v>
      </c>
      <c r="C43" s="28"/>
      <c r="D43" s="4" t="s">
        <v>41</v>
      </c>
      <c r="E43" s="25">
        <f>+E44+E45+E46+E47+E48+E49+E50</f>
        <v>5844798699.0199995</v>
      </c>
      <c r="F43" s="25">
        <f>+F44+F45+F46+F47+F48+F49+F50</f>
        <v>9836511094.8000011</v>
      </c>
      <c r="G43" s="170">
        <f>(E43/F43)-1</f>
        <v>-0.4058057127481095</v>
      </c>
      <c r="H43" s="148">
        <f>E43-F43</f>
        <v>-3991712395.7800016</v>
      </c>
      <c r="J43" s="1"/>
    </row>
    <row r="44" spans="1:10" x14ac:dyDescent="0.25">
      <c r="A44" s="5"/>
      <c r="B44" s="10">
        <v>2401</v>
      </c>
      <c r="D44" s="1" t="s">
        <v>42</v>
      </c>
      <c r="E44" s="11">
        <f>-'BG SEP 2024'!D401</f>
        <v>319974660.07999998</v>
      </c>
      <c r="F44" s="11">
        <f>-'BG SEPT 2023'!D403</f>
        <v>509555049.4200002</v>
      </c>
      <c r="G44" s="18">
        <f>(E44/F44)-1</f>
        <v>-0.37205085015993788</v>
      </c>
      <c r="H44" s="149">
        <f>E44-F44</f>
        <v>-189580389.34000021</v>
      </c>
    </row>
    <row r="45" spans="1:10" x14ac:dyDescent="0.25">
      <c r="A45" s="5" t="s">
        <v>2259</v>
      </c>
      <c r="B45" s="10">
        <v>2407</v>
      </c>
      <c r="D45" s="1" t="s">
        <v>43</v>
      </c>
      <c r="E45" s="11">
        <f>-'BG SEP 2024'!D425</f>
        <v>1101497805.2199996</v>
      </c>
      <c r="F45" s="11">
        <f>-'BG SEPT 2023'!D439</f>
        <v>1218717748.2199998</v>
      </c>
      <c r="G45" s="18">
        <f t="shared" ref="G45:G50" si="7">(E45/F45)-1</f>
        <v>-9.6183011342212743E-2</v>
      </c>
      <c r="H45" s="149">
        <f t="shared" ref="H45:H50" si="8">E45-F45</f>
        <v>-117219943.00000024</v>
      </c>
    </row>
    <row r="46" spans="1:10" x14ac:dyDescent="0.25">
      <c r="A46" s="5"/>
      <c r="B46" s="10">
        <v>2424</v>
      </c>
      <c r="D46" s="1" t="s">
        <v>44</v>
      </c>
      <c r="E46" s="11">
        <f>-'BG SEP 2024'!D506</f>
        <v>23842705.669999998</v>
      </c>
      <c r="F46" s="11">
        <f>-'BG SEPT 2023'!D485</f>
        <v>37674830.190000005</v>
      </c>
      <c r="G46" s="18">
        <f t="shared" si="7"/>
        <v>-0.36714497318879635</v>
      </c>
      <c r="H46" s="149">
        <f t="shared" si="8"/>
        <v>-13832124.520000007</v>
      </c>
    </row>
    <row r="47" spans="1:10" x14ac:dyDescent="0.25">
      <c r="A47" s="5"/>
      <c r="B47" s="10">
        <v>2436</v>
      </c>
      <c r="D47" s="1" t="s">
        <v>45</v>
      </c>
      <c r="E47" s="11">
        <f>-'BG SEP 2024'!D523</f>
        <v>47108874.509999998</v>
      </c>
      <c r="F47" s="11">
        <f>-'BG SEPT 2023'!D502</f>
        <v>159076068.50999993</v>
      </c>
      <c r="G47" s="18">
        <f t="shared" si="7"/>
        <v>-0.70385944943667877</v>
      </c>
      <c r="H47" s="149">
        <f t="shared" si="8"/>
        <v>-111967193.99999994</v>
      </c>
    </row>
    <row r="48" spans="1:10" x14ac:dyDescent="0.25">
      <c r="A48" s="5"/>
      <c r="B48" s="10">
        <v>2440</v>
      </c>
      <c r="D48" s="1" t="s">
        <v>46</v>
      </c>
      <c r="E48" s="11">
        <f>-'BG SEP 2024'!D568</f>
        <v>150681508.36999997</v>
      </c>
      <c r="F48" s="11">
        <f>-'BG SEPT 2023'!D537</f>
        <v>288477792.56999999</v>
      </c>
      <c r="G48" s="18">
        <f t="shared" si="7"/>
        <v>-0.47766686985641482</v>
      </c>
      <c r="H48" s="149">
        <f t="shared" si="8"/>
        <v>-137796284.20000002</v>
      </c>
    </row>
    <row r="49" spans="1:10" x14ac:dyDescent="0.25">
      <c r="A49" s="5"/>
      <c r="B49" s="10">
        <v>2445</v>
      </c>
      <c r="D49" s="1" t="s">
        <v>47</v>
      </c>
      <c r="E49" s="11">
        <f>-'BG SEP 2024'!D623</f>
        <v>49087509.700000018</v>
      </c>
      <c r="F49" s="11">
        <f>-'BG SEPT 2023'!D590</f>
        <v>67136144.030000001</v>
      </c>
      <c r="G49" s="18">
        <f t="shared" si="7"/>
        <v>-0.26883632640466948</v>
      </c>
      <c r="H49" s="149">
        <f t="shared" si="8"/>
        <v>-18048634.329999983</v>
      </c>
      <c r="J49" s="4"/>
    </row>
    <row r="50" spans="1:10" x14ac:dyDescent="0.25">
      <c r="A50" s="5"/>
      <c r="B50" s="10">
        <v>2490</v>
      </c>
      <c r="D50" s="1" t="s">
        <v>48</v>
      </c>
      <c r="E50" s="11">
        <f>-'BG SEP 2024'!D648</f>
        <v>4152605635.4700003</v>
      </c>
      <c r="F50" s="11">
        <f>-'BG SEPT 2023'!D615</f>
        <v>7555873461.8600006</v>
      </c>
      <c r="G50" s="18">
        <f t="shared" si="7"/>
        <v>-0.45041355490781754</v>
      </c>
      <c r="H50" s="149">
        <f t="shared" si="8"/>
        <v>-3403267826.3900003</v>
      </c>
    </row>
    <row r="51" spans="1:10" s="4" customFormat="1" x14ac:dyDescent="0.25">
      <c r="A51" s="7" t="s">
        <v>1805</v>
      </c>
      <c r="B51" s="28">
        <v>25</v>
      </c>
      <c r="C51" s="28"/>
      <c r="D51" s="4" t="s">
        <v>49</v>
      </c>
      <c r="E51" s="25">
        <f>+E52</f>
        <v>708446188.17000008</v>
      </c>
      <c r="F51" s="25">
        <f>+F52</f>
        <v>517437265.67000002</v>
      </c>
      <c r="G51" s="170">
        <f t="shared" si="4"/>
        <v>0.36914411692531179</v>
      </c>
      <c r="H51" s="148">
        <f t="shared" ref="H51:H64" si="9">E51-F51</f>
        <v>191008922.50000006</v>
      </c>
    </row>
    <row r="52" spans="1:10" x14ac:dyDescent="0.25">
      <c r="A52" s="5"/>
      <c r="B52" s="10">
        <v>2511</v>
      </c>
      <c r="D52" s="1" t="s">
        <v>50</v>
      </c>
      <c r="E52" s="11">
        <f>-'BG SEP 2024'!D725</f>
        <v>708446188.17000008</v>
      </c>
      <c r="F52" s="11">
        <f>-'BG SEPT 2023'!D684</f>
        <v>517437265.67000002</v>
      </c>
      <c r="G52" s="18">
        <f t="shared" si="4"/>
        <v>0.36914411692531179</v>
      </c>
      <c r="H52" s="149">
        <f t="shared" si="9"/>
        <v>191008922.50000006</v>
      </c>
    </row>
    <row r="53" spans="1:10" s="4" customFormat="1" x14ac:dyDescent="0.25">
      <c r="A53" s="7" t="s">
        <v>1806</v>
      </c>
      <c r="B53" s="28">
        <v>27</v>
      </c>
      <c r="C53" s="28"/>
      <c r="D53" s="4" t="s">
        <v>51</v>
      </c>
      <c r="E53" s="25">
        <f>+E54+E55</f>
        <v>70809174</v>
      </c>
      <c r="F53" s="25">
        <f>+F54+F55</f>
        <v>682690317</v>
      </c>
      <c r="G53" s="170">
        <f t="shared" si="4"/>
        <v>-0.89627921733068905</v>
      </c>
      <c r="H53" s="148">
        <f t="shared" si="9"/>
        <v>-611881143</v>
      </c>
    </row>
    <row r="54" spans="1:10" x14ac:dyDescent="0.25">
      <c r="A54" s="5"/>
      <c r="B54" s="10">
        <v>2701</v>
      </c>
      <c r="D54" s="1" t="s">
        <v>52</v>
      </c>
      <c r="E54" s="11">
        <f>-'BG SEP 2024'!D790</f>
        <v>64315831</v>
      </c>
      <c r="F54" s="11">
        <f>-'BG SEPT 2023'!D752</f>
        <v>155000000</v>
      </c>
      <c r="G54" s="18">
        <f t="shared" si="4"/>
        <v>-0.58505915483870963</v>
      </c>
      <c r="H54" s="149">
        <f t="shared" si="9"/>
        <v>-90684169</v>
      </c>
      <c r="J54" s="4"/>
    </row>
    <row r="55" spans="1:10" x14ac:dyDescent="0.25">
      <c r="A55" s="5"/>
      <c r="B55" s="10">
        <v>2790</v>
      </c>
      <c r="D55" s="1" t="s">
        <v>53</v>
      </c>
      <c r="E55" s="11">
        <f>-'BG SEP 2024'!D794</f>
        <v>6493343</v>
      </c>
      <c r="F55" s="11">
        <f>-'BG SEPT 2023'!D756</f>
        <v>527690317</v>
      </c>
      <c r="G55" s="18">
        <f t="shared" si="4"/>
        <v>-0.98769478462876548</v>
      </c>
      <c r="H55" s="149">
        <f t="shared" si="9"/>
        <v>-521196974</v>
      </c>
    </row>
    <row r="56" spans="1:10" s="4" customFormat="1" x14ac:dyDescent="0.25">
      <c r="A56" s="7" t="s">
        <v>1807</v>
      </c>
      <c r="B56" s="28">
        <v>29</v>
      </c>
      <c r="C56" s="28"/>
      <c r="D56" s="4" t="s">
        <v>54</v>
      </c>
      <c r="E56" s="25">
        <f>+E57+E58</f>
        <v>11817452392.689991</v>
      </c>
      <c r="F56" s="25">
        <f>+F57+F58</f>
        <v>1498895736.8300166</v>
      </c>
      <c r="G56" s="170">
        <f>(E56/F56)-1</f>
        <v>6.8841056801472229</v>
      </c>
      <c r="H56" s="148">
        <f t="shared" si="9"/>
        <v>10318556655.859974</v>
      </c>
    </row>
    <row r="57" spans="1:10" x14ac:dyDescent="0.25">
      <c r="A57" s="5"/>
      <c r="B57" s="10">
        <v>2901</v>
      </c>
      <c r="D57" s="1" t="s">
        <v>55</v>
      </c>
      <c r="E57" s="11">
        <f>-'BG SEP 2024'!D799</f>
        <v>314841518</v>
      </c>
      <c r="F57" s="11">
        <f>-'BG SEPT 2023'!D763</f>
        <v>314841518</v>
      </c>
      <c r="G57" s="18">
        <f>(E57/F57)-1</f>
        <v>0</v>
      </c>
      <c r="H57" s="149">
        <f t="shared" si="9"/>
        <v>0</v>
      </c>
      <c r="J57" s="4"/>
    </row>
    <row r="58" spans="1:10" s="4" customFormat="1" ht="16.5" thickBot="1" x14ac:dyDescent="0.3">
      <c r="A58" s="171"/>
      <c r="B58" s="172">
        <v>2902</v>
      </c>
      <c r="C58" s="172"/>
      <c r="D58" s="161" t="s">
        <v>56</v>
      </c>
      <c r="E58" s="27">
        <f>-'BG SEP 2024'!D803</f>
        <v>11502610874.689991</v>
      </c>
      <c r="F58" s="27">
        <f>-'BG SEPT 2023'!D767</f>
        <v>1184054218.8300166</v>
      </c>
      <c r="G58" s="174">
        <f>(E58/F58)-1</f>
        <v>8.714598108569648</v>
      </c>
      <c r="H58" s="175">
        <f>E58-F58</f>
        <v>10318556655.859974</v>
      </c>
    </row>
    <row r="59" spans="1:10" s="4" customFormat="1" x14ac:dyDescent="0.25">
      <c r="A59" s="7">
        <v>3</v>
      </c>
      <c r="B59" s="28">
        <v>3</v>
      </c>
      <c r="C59" s="28"/>
      <c r="D59" s="4" t="s">
        <v>57</v>
      </c>
      <c r="E59" s="25">
        <f>+E60</f>
        <v>3902681190.71</v>
      </c>
      <c r="F59" s="25">
        <f>+F60</f>
        <v>4679686582.1599998</v>
      </c>
      <c r="G59" s="170">
        <f t="shared" si="4"/>
        <v>-0.16603791254143307</v>
      </c>
      <c r="H59" s="148">
        <f t="shared" si="9"/>
        <v>-777005391.44999981</v>
      </c>
      <c r="J59" s="1"/>
    </row>
    <row r="60" spans="1:10" s="4" customFormat="1" x14ac:dyDescent="0.25">
      <c r="A60" s="7"/>
      <c r="B60" s="28">
        <v>32</v>
      </c>
      <c r="C60" s="28"/>
      <c r="D60" s="4" t="s">
        <v>58</v>
      </c>
      <c r="E60" s="25">
        <f>+E61+E62+E63+E64</f>
        <v>3902681190.71</v>
      </c>
      <c r="F60" s="25">
        <f>+F61+F62+F63+F64</f>
        <v>4679686582.1599998</v>
      </c>
      <c r="G60" s="170">
        <f t="shared" si="4"/>
        <v>-0.16603791254143307</v>
      </c>
      <c r="H60" s="148">
        <f t="shared" si="9"/>
        <v>-777005391.44999981</v>
      </c>
      <c r="J60" s="1"/>
    </row>
    <row r="61" spans="1:10" x14ac:dyDescent="0.25">
      <c r="A61" s="5"/>
      <c r="B61" s="10">
        <v>3204</v>
      </c>
      <c r="D61" s="1" t="s">
        <v>59</v>
      </c>
      <c r="E61" s="11">
        <f>-'BG SEP 2024'!D1016</f>
        <v>1500000000</v>
      </c>
      <c r="F61" s="11">
        <f>-'BG SEPT 2023'!D949</f>
        <v>1500000000</v>
      </c>
      <c r="G61" s="18">
        <f t="shared" si="4"/>
        <v>0</v>
      </c>
      <c r="H61" s="149">
        <f t="shared" si="9"/>
        <v>0</v>
      </c>
    </row>
    <row r="62" spans="1:10" x14ac:dyDescent="0.25">
      <c r="A62" s="7" t="s">
        <v>1470</v>
      </c>
      <c r="B62" s="10">
        <v>3215</v>
      </c>
      <c r="D62" s="1" t="s">
        <v>60</v>
      </c>
      <c r="E62" s="11">
        <v>0</v>
      </c>
      <c r="F62" s="11">
        <f>-'BG SEPT 2023'!D953</f>
        <v>130598027</v>
      </c>
      <c r="G62" s="18">
        <f t="shared" si="4"/>
        <v>-1</v>
      </c>
      <c r="H62" s="149">
        <f t="shared" si="9"/>
        <v>-130598027</v>
      </c>
      <c r="J62" s="14"/>
    </row>
    <row r="63" spans="1:10" x14ac:dyDescent="0.25">
      <c r="A63" s="5"/>
      <c r="B63" s="10">
        <v>3225</v>
      </c>
      <c r="D63" s="1" t="s">
        <v>61</v>
      </c>
      <c r="E63" s="11">
        <f>-'BG SEP 2024'!D1020</f>
        <v>2615574322.0599999</v>
      </c>
      <c r="F63" s="11">
        <f>-'BG SEPT 2023'!D957</f>
        <v>2072311816.8099999</v>
      </c>
      <c r="G63" s="18">
        <f t="shared" si="4"/>
        <v>0.26215287720854086</v>
      </c>
      <c r="H63" s="149">
        <f t="shared" si="9"/>
        <v>543262505.25</v>
      </c>
    </row>
    <row r="64" spans="1:10" ht="16.5" thickBot="1" x14ac:dyDescent="0.3">
      <c r="A64" s="5"/>
      <c r="D64" s="1" t="s">
        <v>1467</v>
      </c>
      <c r="E64" s="11">
        <f>+'ER SEPTIEMBRE'!E42</f>
        <v>-212893131.3499999</v>
      </c>
      <c r="F64" s="11">
        <f>+'ER SEPTIEMBRE'!F42</f>
        <v>976776738.35000038</v>
      </c>
      <c r="G64" s="18">
        <f t="shared" si="4"/>
        <v>-1.2179547515736555</v>
      </c>
      <c r="H64" s="149">
        <f t="shared" si="9"/>
        <v>-1189669869.7000003</v>
      </c>
    </row>
    <row r="65" spans="1:10" x14ac:dyDescent="0.25">
      <c r="A65" s="176"/>
      <c r="B65" s="140"/>
      <c r="C65" s="140"/>
      <c r="D65" s="177"/>
      <c r="E65" s="177"/>
      <c r="F65" s="20"/>
      <c r="G65" s="227"/>
      <c r="H65" s="228"/>
    </row>
    <row r="66" spans="1:10" x14ac:dyDescent="0.25">
      <c r="A66" s="41"/>
      <c r="B66" s="1"/>
      <c r="C66" s="1"/>
      <c r="E66" s="178"/>
      <c r="F66" s="178"/>
      <c r="G66" s="309"/>
      <c r="H66" s="309"/>
    </row>
    <row r="67" spans="1:10" x14ac:dyDescent="0.25">
      <c r="A67" s="41"/>
      <c r="B67" s="1"/>
      <c r="C67" s="1"/>
      <c r="D67" s="367" t="s">
        <v>2418</v>
      </c>
      <c r="E67" s="368" t="s">
        <v>2418</v>
      </c>
      <c r="F67" s="368"/>
      <c r="G67" s="368"/>
      <c r="H67" s="369"/>
    </row>
    <row r="68" spans="1:10" x14ac:dyDescent="0.25">
      <c r="A68" s="41"/>
      <c r="B68" s="1"/>
      <c r="C68" s="1"/>
      <c r="F68" s="1"/>
      <c r="G68" s="278"/>
      <c r="H68" s="158"/>
    </row>
    <row r="69" spans="1:10" x14ac:dyDescent="0.25">
      <c r="A69" s="302" t="s">
        <v>1815</v>
      </c>
      <c r="B69" s="303"/>
      <c r="C69" s="303"/>
      <c r="D69" s="303"/>
      <c r="E69" s="303"/>
      <c r="F69" s="303"/>
      <c r="G69" s="303"/>
      <c r="H69" s="304"/>
    </row>
    <row r="70" spans="1:10" x14ac:dyDescent="0.25">
      <c r="A70" s="302" t="s">
        <v>1816</v>
      </c>
      <c r="B70" s="303"/>
      <c r="C70" s="303"/>
      <c r="D70" s="303"/>
      <c r="E70" s="303"/>
      <c r="F70" s="303"/>
      <c r="G70" s="303"/>
      <c r="H70" s="304"/>
    </row>
    <row r="71" spans="1:10" x14ac:dyDescent="0.25">
      <c r="A71" s="153"/>
      <c r="B71" s="144"/>
      <c r="C71" s="144"/>
      <c r="D71" s="28" t="s">
        <v>1818</v>
      </c>
      <c r="E71" s="4" t="s">
        <v>1820</v>
      </c>
      <c r="F71" s="4"/>
      <c r="G71" s="4"/>
      <c r="H71" s="179"/>
    </row>
    <row r="72" spans="1:10" x14ac:dyDescent="0.25">
      <c r="A72" s="41"/>
      <c r="B72" s="1"/>
      <c r="C72" s="1"/>
      <c r="E72" s="28" t="s">
        <v>1817</v>
      </c>
      <c r="F72" s="28"/>
      <c r="G72" s="28"/>
      <c r="H72" s="180"/>
    </row>
    <row r="73" spans="1:10" x14ac:dyDescent="0.25">
      <c r="A73" s="41"/>
      <c r="B73" s="1"/>
      <c r="C73" s="1"/>
      <c r="F73" s="1"/>
      <c r="G73" s="308"/>
      <c r="H73" s="308"/>
    </row>
    <row r="74" spans="1:10" ht="16.5" thickBot="1" x14ac:dyDescent="0.3">
      <c r="A74" s="270"/>
      <c r="B74" s="271"/>
      <c r="C74" s="271"/>
      <c r="D74" s="279"/>
      <c r="E74" s="271"/>
      <c r="F74" s="271"/>
      <c r="G74" s="271"/>
      <c r="H74" s="272"/>
    </row>
    <row r="75" spans="1:10" s="184" customFormat="1" ht="16.5" hidden="1" thickBot="1" x14ac:dyDescent="0.3">
      <c r="A75" s="305" t="s">
        <v>1814</v>
      </c>
      <c r="B75" s="306"/>
      <c r="C75" s="306"/>
      <c r="D75" s="306"/>
      <c r="E75" s="306"/>
      <c r="F75" s="306"/>
      <c r="G75" s="306"/>
      <c r="H75" s="307"/>
      <c r="J75" s="1"/>
    </row>
  </sheetData>
  <mergeCells count="11">
    <mergeCell ref="A2:H2"/>
    <mergeCell ref="A4:H4"/>
    <mergeCell ref="A5:H5"/>
    <mergeCell ref="A6:H6"/>
    <mergeCell ref="A7:H7"/>
    <mergeCell ref="A69:H69"/>
    <mergeCell ref="A70:H70"/>
    <mergeCell ref="A75:H75"/>
    <mergeCell ref="G73:H73"/>
    <mergeCell ref="G66:H66"/>
    <mergeCell ref="E67:H67"/>
  </mergeCells>
  <phoneticPr fontId="31" type="noConversion"/>
  <pageMargins left="0.78740157480314965" right="0.23622047244094491" top="0.74803149606299213" bottom="0.74803149606299213" header="0.31496062992125984" footer="0.31496062992125984"/>
  <pageSetup scale="60" orientation="portrait" horizontalDpi="0" verticalDpi="0" r:id="rId1"/>
  <ignoredErrors>
    <ignoredError sqref="K4 K5:K6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AFE47-78BA-42D9-999D-7FE2284C271A}">
  <sheetPr>
    <tabColor rgb="FF7030A0"/>
  </sheetPr>
  <dimension ref="A1:D1026"/>
  <sheetViews>
    <sheetView zoomScaleNormal="100" workbookViewId="0">
      <selection activeCell="C36" sqref="C36"/>
    </sheetView>
  </sheetViews>
  <sheetFormatPr baseColWidth="10" defaultRowHeight="12.75" x14ac:dyDescent="0.2"/>
  <cols>
    <col min="2" max="2" width="13" bestFit="1" customWidth="1"/>
    <col min="3" max="3" width="120.7109375" bestFit="1" customWidth="1"/>
    <col min="4" max="4" width="18.5703125" style="19" bestFit="1" customWidth="1"/>
  </cols>
  <sheetData>
    <row r="1" spans="1:4" s="30" customFormat="1" x14ac:dyDescent="0.2">
      <c r="A1" s="30" t="s">
        <v>1852</v>
      </c>
      <c r="B1" s="30" t="s">
        <v>1853</v>
      </c>
      <c r="C1" s="30" t="s">
        <v>1854</v>
      </c>
      <c r="D1" s="291" t="s">
        <v>1855</v>
      </c>
    </row>
    <row r="2" spans="1:4" x14ac:dyDescent="0.2">
      <c r="A2" s="292">
        <f>LEN(B2)</f>
        <v>1</v>
      </c>
      <c r="B2" s="293" t="s">
        <v>207</v>
      </c>
      <c r="C2" s="293" t="s">
        <v>8</v>
      </c>
      <c r="D2" s="277">
        <v>22769973907.290016</v>
      </c>
    </row>
    <row r="3" spans="1:4" x14ac:dyDescent="0.2">
      <c r="A3" s="202">
        <f t="shared" ref="A3:A66" si="0">LEN(B3)</f>
        <v>2</v>
      </c>
      <c r="B3" t="s">
        <v>209</v>
      </c>
      <c r="C3" t="s">
        <v>9</v>
      </c>
      <c r="D3" s="19">
        <v>12704760778.100027</v>
      </c>
    </row>
    <row r="4" spans="1:4" x14ac:dyDescent="0.2">
      <c r="A4" s="296">
        <f t="shared" si="0"/>
        <v>4</v>
      </c>
      <c r="B4" s="297" t="s">
        <v>211</v>
      </c>
      <c r="C4" s="297" t="s">
        <v>212</v>
      </c>
      <c r="D4" s="298">
        <v>3.719329833984375E-5</v>
      </c>
    </row>
    <row r="5" spans="1:4" x14ac:dyDescent="0.2">
      <c r="A5" s="202">
        <f t="shared" si="0"/>
        <v>6</v>
      </c>
      <c r="B5" t="s">
        <v>214</v>
      </c>
      <c r="C5" t="s">
        <v>215</v>
      </c>
      <c r="D5" s="19">
        <v>3.719329833984375E-5</v>
      </c>
    </row>
    <row r="6" spans="1:4" x14ac:dyDescent="0.2">
      <c r="A6" s="202">
        <f t="shared" si="0"/>
        <v>8</v>
      </c>
      <c r="B6" t="s">
        <v>218</v>
      </c>
      <c r="C6" t="s">
        <v>215</v>
      </c>
      <c r="D6" s="19">
        <v>3.719329833984375E-5</v>
      </c>
    </row>
    <row r="7" spans="1:4" x14ac:dyDescent="0.2">
      <c r="A7" s="202">
        <f t="shared" si="0"/>
        <v>10</v>
      </c>
      <c r="B7" t="s">
        <v>220</v>
      </c>
      <c r="C7" t="s">
        <v>221</v>
      </c>
      <c r="D7" s="19">
        <v>3.719329833984375E-5</v>
      </c>
    </row>
    <row r="8" spans="1:4" x14ac:dyDescent="0.2">
      <c r="A8" s="202">
        <f t="shared" si="0"/>
        <v>0</v>
      </c>
    </row>
    <row r="9" spans="1:4" x14ac:dyDescent="0.2">
      <c r="A9" s="296">
        <f t="shared" si="0"/>
        <v>4</v>
      </c>
      <c r="B9" s="297" t="s">
        <v>224</v>
      </c>
      <c r="C9" s="297" t="s">
        <v>10</v>
      </c>
      <c r="D9" s="298">
        <v>12383866411.739992</v>
      </c>
    </row>
    <row r="10" spans="1:4" x14ac:dyDescent="0.2">
      <c r="A10" s="202">
        <f t="shared" si="0"/>
        <v>6</v>
      </c>
      <c r="B10" t="s">
        <v>2398</v>
      </c>
      <c r="C10" t="s">
        <v>2397</v>
      </c>
      <c r="D10" s="19">
        <v>0</v>
      </c>
    </row>
    <row r="11" spans="1:4" x14ac:dyDescent="0.2">
      <c r="A11" s="202">
        <f t="shared" si="0"/>
        <v>8</v>
      </c>
      <c r="B11" t="s">
        <v>2396</v>
      </c>
      <c r="C11" t="s">
        <v>2395</v>
      </c>
      <c r="D11" s="19">
        <v>0</v>
      </c>
    </row>
    <row r="12" spans="1:4" x14ac:dyDescent="0.2">
      <c r="A12" s="202">
        <f t="shared" si="0"/>
        <v>10</v>
      </c>
      <c r="B12" t="s">
        <v>2394</v>
      </c>
      <c r="C12" t="s">
        <v>2393</v>
      </c>
      <c r="D12" s="19">
        <v>0</v>
      </c>
    </row>
    <row r="13" spans="1:4" x14ac:dyDescent="0.2">
      <c r="A13" s="202">
        <f t="shared" si="0"/>
        <v>0</v>
      </c>
    </row>
    <row r="14" spans="1:4" x14ac:dyDescent="0.2">
      <c r="A14" s="202">
        <f t="shared" si="0"/>
        <v>6</v>
      </c>
      <c r="B14" t="s">
        <v>235</v>
      </c>
      <c r="C14" t="s">
        <v>236</v>
      </c>
      <c r="D14" s="19">
        <v>12383866411.739992</v>
      </c>
    </row>
    <row r="15" spans="1:4" x14ac:dyDescent="0.2">
      <c r="A15" s="202">
        <f t="shared" si="0"/>
        <v>8</v>
      </c>
      <c r="B15" t="s">
        <v>239</v>
      </c>
      <c r="C15" t="s">
        <v>240</v>
      </c>
      <c r="D15" s="19">
        <v>4261398579.7799973</v>
      </c>
    </row>
    <row r="16" spans="1:4" x14ac:dyDescent="0.2">
      <c r="A16" s="202">
        <f t="shared" si="0"/>
        <v>10</v>
      </c>
      <c r="B16" t="s">
        <v>245</v>
      </c>
      <c r="C16" t="s">
        <v>246</v>
      </c>
      <c r="D16" s="19">
        <v>99573408.53000012</v>
      </c>
    </row>
    <row r="17" spans="1:4" x14ac:dyDescent="0.2">
      <c r="A17" s="202">
        <f t="shared" si="0"/>
        <v>10</v>
      </c>
      <c r="B17" t="s">
        <v>249</v>
      </c>
      <c r="C17" t="s">
        <v>250</v>
      </c>
      <c r="D17" s="19">
        <v>2482850402.7599993</v>
      </c>
    </row>
    <row r="18" spans="1:4" x14ac:dyDescent="0.2">
      <c r="A18" s="202">
        <f t="shared" si="0"/>
        <v>10</v>
      </c>
      <c r="B18" t="s">
        <v>251</v>
      </c>
      <c r="C18" t="s">
        <v>252</v>
      </c>
      <c r="D18" s="19">
        <v>399281.5</v>
      </c>
    </row>
    <row r="19" spans="1:4" x14ac:dyDescent="0.2">
      <c r="A19" s="202">
        <f t="shared" si="0"/>
        <v>10</v>
      </c>
      <c r="B19" t="s">
        <v>254</v>
      </c>
      <c r="C19" t="s">
        <v>255</v>
      </c>
      <c r="D19" s="19">
        <v>9309632.9999997616</v>
      </c>
    </row>
    <row r="20" spans="1:4" x14ac:dyDescent="0.2">
      <c r="A20" s="202">
        <f t="shared" si="0"/>
        <v>10</v>
      </c>
      <c r="B20" t="s">
        <v>260</v>
      </c>
      <c r="C20" t="s">
        <v>261</v>
      </c>
      <c r="D20" s="19">
        <v>0.04</v>
      </c>
    </row>
    <row r="21" spans="1:4" x14ac:dyDescent="0.2">
      <c r="A21" s="202">
        <f t="shared" si="0"/>
        <v>10</v>
      </c>
      <c r="B21" t="s">
        <v>264</v>
      </c>
      <c r="C21" t="s">
        <v>265</v>
      </c>
      <c r="D21" s="19">
        <v>81276.099999999991</v>
      </c>
    </row>
    <row r="22" spans="1:4" x14ac:dyDescent="0.2">
      <c r="A22" s="202">
        <f t="shared" si="0"/>
        <v>10</v>
      </c>
      <c r="B22" t="s">
        <v>272</v>
      </c>
      <c r="C22" t="s">
        <v>273</v>
      </c>
      <c r="D22" s="19">
        <v>2374.75</v>
      </c>
    </row>
    <row r="23" spans="1:4" x14ac:dyDescent="0.2">
      <c r="A23" s="202">
        <f t="shared" si="0"/>
        <v>10</v>
      </c>
      <c r="B23" t="s">
        <v>278</v>
      </c>
      <c r="C23" t="s">
        <v>279</v>
      </c>
      <c r="D23" s="19">
        <v>898363.78999999992</v>
      </c>
    </row>
    <row r="24" spans="1:4" x14ac:dyDescent="0.2">
      <c r="A24" s="202">
        <f t="shared" si="0"/>
        <v>10</v>
      </c>
      <c r="B24" t="s">
        <v>280</v>
      </c>
      <c r="C24" t="s">
        <v>281</v>
      </c>
      <c r="D24" s="19">
        <v>7627.1399999999994</v>
      </c>
    </row>
    <row r="25" spans="1:4" x14ac:dyDescent="0.2">
      <c r="A25" s="202">
        <f t="shared" si="0"/>
        <v>10</v>
      </c>
      <c r="B25" t="s">
        <v>284</v>
      </c>
      <c r="C25" t="s">
        <v>285</v>
      </c>
      <c r="D25" s="19">
        <v>10290677.48</v>
      </c>
    </row>
    <row r="26" spans="1:4" x14ac:dyDescent="0.2">
      <c r="A26" s="202">
        <f t="shared" si="0"/>
        <v>10</v>
      </c>
      <c r="B26" t="s">
        <v>290</v>
      </c>
      <c r="C26" t="s">
        <v>291</v>
      </c>
      <c r="D26" s="19">
        <v>181.42</v>
      </c>
    </row>
    <row r="27" spans="1:4" x14ac:dyDescent="0.2">
      <c r="A27" s="202">
        <f t="shared" si="0"/>
        <v>10</v>
      </c>
      <c r="B27" t="s">
        <v>294</v>
      </c>
      <c r="C27" t="s">
        <v>295</v>
      </c>
      <c r="D27" s="19">
        <v>6902.66</v>
      </c>
    </row>
    <row r="28" spans="1:4" x14ac:dyDescent="0.2">
      <c r="A28" s="202">
        <f t="shared" si="0"/>
        <v>10</v>
      </c>
      <c r="B28" t="s">
        <v>296</v>
      </c>
      <c r="C28" t="s">
        <v>297</v>
      </c>
      <c r="D28" s="19">
        <v>1850668.51</v>
      </c>
    </row>
    <row r="29" spans="1:4" x14ac:dyDescent="0.2">
      <c r="A29" s="202">
        <f t="shared" si="0"/>
        <v>10</v>
      </c>
      <c r="B29" t="s">
        <v>299</v>
      </c>
      <c r="C29" t="s">
        <v>300</v>
      </c>
      <c r="D29" s="19">
        <v>6723208.959999999</v>
      </c>
    </row>
    <row r="30" spans="1:4" x14ac:dyDescent="0.2">
      <c r="A30" s="202">
        <f t="shared" si="0"/>
        <v>10</v>
      </c>
      <c r="B30" t="s">
        <v>304</v>
      </c>
      <c r="C30" t="s">
        <v>305</v>
      </c>
      <c r="D30" s="19">
        <v>52736517.019999996</v>
      </c>
    </row>
    <row r="31" spans="1:4" x14ac:dyDescent="0.2">
      <c r="A31" s="202">
        <f t="shared" si="0"/>
        <v>10</v>
      </c>
      <c r="B31" t="s">
        <v>311</v>
      </c>
      <c r="C31" t="s">
        <v>312</v>
      </c>
      <c r="D31" s="19">
        <v>105505668.57999997</v>
      </c>
    </row>
    <row r="32" spans="1:4" x14ac:dyDescent="0.2">
      <c r="A32" s="202">
        <f t="shared" si="0"/>
        <v>10</v>
      </c>
      <c r="B32" t="s">
        <v>315</v>
      </c>
      <c r="C32" t="s">
        <v>316</v>
      </c>
      <c r="D32" s="19">
        <v>7378</v>
      </c>
    </row>
    <row r="33" spans="1:4" x14ac:dyDescent="0.2">
      <c r="A33" s="202">
        <f t="shared" si="0"/>
        <v>10</v>
      </c>
      <c r="B33" t="s">
        <v>317</v>
      </c>
      <c r="C33" t="s">
        <v>318</v>
      </c>
      <c r="D33" s="19">
        <v>2054247.2599999998</v>
      </c>
    </row>
    <row r="34" spans="1:4" x14ac:dyDescent="0.2">
      <c r="A34" s="202">
        <f t="shared" si="0"/>
        <v>10</v>
      </c>
      <c r="B34" t="s">
        <v>323</v>
      </c>
      <c r="C34" t="s">
        <v>324</v>
      </c>
      <c r="D34" s="19">
        <v>44747380.50999999</v>
      </c>
    </row>
    <row r="35" spans="1:4" x14ac:dyDescent="0.2">
      <c r="A35" s="202">
        <f t="shared" si="0"/>
        <v>10</v>
      </c>
      <c r="B35" t="s">
        <v>329</v>
      </c>
      <c r="C35" t="s">
        <v>330</v>
      </c>
      <c r="D35" s="19">
        <v>52118218.010000043</v>
      </c>
    </row>
    <row r="36" spans="1:4" x14ac:dyDescent="0.2">
      <c r="A36" s="202">
        <f t="shared" si="0"/>
        <v>10</v>
      </c>
      <c r="B36" t="s">
        <v>333</v>
      </c>
      <c r="C36" t="s">
        <v>334</v>
      </c>
      <c r="D36" s="19">
        <v>127138.71999999997</v>
      </c>
    </row>
    <row r="37" spans="1:4" x14ac:dyDescent="0.2">
      <c r="A37" s="202">
        <f t="shared" si="0"/>
        <v>10</v>
      </c>
      <c r="B37" t="s">
        <v>337</v>
      </c>
      <c r="C37" t="s">
        <v>338</v>
      </c>
      <c r="D37" s="19">
        <v>16615.570000171661</v>
      </c>
    </row>
    <row r="38" spans="1:4" x14ac:dyDescent="0.2">
      <c r="A38" s="202">
        <f t="shared" si="0"/>
        <v>10</v>
      </c>
      <c r="B38" t="s">
        <v>341</v>
      </c>
      <c r="C38" t="s">
        <v>342</v>
      </c>
      <c r="D38" s="19">
        <v>692735.93000002147</v>
      </c>
    </row>
    <row r="39" spans="1:4" x14ac:dyDescent="0.2">
      <c r="A39" s="202">
        <f t="shared" si="0"/>
        <v>10</v>
      </c>
      <c r="B39" t="s">
        <v>345</v>
      </c>
      <c r="C39" t="s">
        <v>346</v>
      </c>
      <c r="D39" s="19">
        <v>2562168.9200000288</v>
      </c>
    </row>
    <row r="40" spans="1:4" x14ac:dyDescent="0.2">
      <c r="A40" s="202">
        <f t="shared" si="0"/>
        <v>10</v>
      </c>
      <c r="B40" t="s">
        <v>348</v>
      </c>
      <c r="C40" t="s">
        <v>349</v>
      </c>
      <c r="D40" s="19">
        <v>22459.139999983312</v>
      </c>
    </row>
    <row r="41" spans="1:4" x14ac:dyDescent="0.2">
      <c r="A41" s="202">
        <f t="shared" si="0"/>
        <v>10</v>
      </c>
      <c r="B41" t="s">
        <v>350</v>
      </c>
      <c r="C41" t="s">
        <v>351</v>
      </c>
      <c r="D41" s="19">
        <v>404676.81000003574</v>
      </c>
    </row>
    <row r="42" spans="1:4" x14ac:dyDescent="0.2">
      <c r="A42" s="202">
        <f t="shared" si="0"/>
        <v>10</v>
      </c>
      <c r="B42" t="s">
        <v>1471</v>
      </c>
      <c r="C42" t="s">
        <v>1472</v>
      </c>
      <c r="D42" s="19">
        <v>3857907.3499999996</v>
      </c>
    </row>
    <row r="43" spans="1:4" x14ac:dyDescent="0.2">
      <c r="A43" s="202">
        <f t="shared" si="0"/>
        <v>10</v>
      </c>
      <c r="B43" t="s">
        <v>353</v>
      </c>
      <c r="C43" t="s">
        <v>354</v>
      </c>
      <c r="D43" s="19">
        <v>28876247.069999725</v>
      </c>
    </row>
    <row r="44" spans="1:4" x14ac:dyDescent="0.2">
      <c r="A44" s="202">
        <f t="shared" si="0"/>
        <v>10</v>
      </c>
      <c r="B44" t="s">
        <v>356</v>
      </c>
      <c r="C44" t="s">
        <v>357</v>
      </c>
      <c r="D44" s="19">
        <v>24314826.010000169</v>
      </c>
    </row>
    <row r="45" spans="1:4" x14ac:dyDescent="0.2">
      <c r="A45" s="202">
        <f t="shared" si="0"/>
        <v>10</v>
      </c>
      <c r="B45" t="s">
        <v>1473</v>
      </c>
      <c r="C45" t="s">
        <v>1474</v>
      </c>
      <c r="D45" s="19">
        <v>110437568.86000003</v>
      </c>
    </row>
    <row r="46" spans="1:4" x14ac:dyDescent="0.2">
      <c r="A46" s="202">
        <f t="shared" si="0"/>
        <v>10</v>
      </c>
      <c r="B46" t="s">
        <v>1865</v>
      </c>
      <c r="C46" t="s">
        <v>1866</v>
      </c>
      <c r="D46" s="19">
        <v>12249863.669999998</v>
      </c>
    </row>
    <row r="47" spans="1:4" x14ac:dyDescent="0.2">
      <c r="A47" s="202">
        <f t="shared" si="0"/>
        <v>10</v>
      </c>
      <c r="B47" t="s">
        <v>1867</v>
      </c>
      <c r="C47" t="s">
        <v>1868</v>
      </c>
      <c r="D47" s="19">
        <v>14694047.24</v>
      </c>
    </row>
    <row r="48" spans="1:4" x14ac:dyDescent="0.2">
      <c r="A48" s="202">
        <f t="shared" si="0"/>
        <v>10</v>
      </c>
      <c r="B48" t="s">
        <v>1869</v>
      </c>
      <c r="C48" t="s">
        <v>1870</v>
      </c>
      <c r="D48" s="19">
        <v>30593768.159999993</v>
      </c>
    </row>
    <row r="49" spans="1:4" x14ac:dyDescent="0.2">
      <c r="A49" s="202">
        <f t="shared" si="0"/>
        <v>10</v>
      </c>
      <c r="B49" t="s">
        <v>1871</v>
      </c>
      <c r="C49" t="s">
        <v>1872</v>
      </c>
      <c r="D49" s="19">
        <v>2263000.8199999998</v>
      </c>
    </row>
    <row r="50" spans="1:4" x14ac:dyDescent="0.2">
      <c r="A50" s="202">
        <f t="shared" si="0"/>
        <v>10</v>
      </c>
      <c r="B50" t="s">
        <v>1873</v>
      </c>
      <c r="C50" t="s">
        <v>1874</v>
      </c>
      <c r="D50" s="19">
        <v>110572.53000004767</v>
      </c>
    </row>
    <row r="51" spans="1:4" x14ac:dyDescent="0.2">
      <c r="A51" s="202">
        <f t="shared" si="0"/>
        <v>10</v>
      </c>
      <c r="B51" t="s">
        <v>1875</v>
      </c>
      <c r="C51" t="s">
        <v>1876</v>
      </c>
      <c r="D51" s="19">
        <v>2113911.9500000179</v>
      </c>
    </row>
    <row r="52" spans="1:4" x14ac:dyDescent="0.2">
      <c r="A52" s="202">
        <f t="shared" si="0"/>
        <v>10</v>
      </c>
      <c r="B52" t="s">
        <v>1877</v>
      </c>
      <c r="C52" t="s">
        <v>1878</v>
      </c>
      <c r="D52" s="19">
        <v>155423394.78999999</v>
      </c>
    </row>
    <row r="53" spans="1:4" x14ac:dyDescent="0.2">
      <c r="A53" s="202">
        <f t="shared" si="0"/>
        <v>10</v>
      </c>
      <c r="B53" t="s">
        <v>1879</v>
      </c>
      <c r="C53" t="s">
        <v>1880</v>
      </c>
      <c r="D53" s="19">
        <v>114639870.46000001</v>
      </c>
    </row>
    <row r="54" spans="1:4" x14ac:dyDescent="0.2">
      <c r="A54" s="202">
        <f t="shared" si="0"/>
        <v>10</v>
      </c>
      <c r="B54" t="s">
        <v>1881</v>
      </c>
      <c r="C54" t="s">
        <v>1882</v>
      </c>
      <c r="D54" s="19">
        <v>69262599.219999999</v>
      </c>
    </row>
    <row r="55" spans="1:4" x14ac:dyDescent="0.2">
      <c r="A55" s="202">
        <f t="shared" si="0"/>
        <v>10</v>
      </c>
      <c r="B55" t="s">
        <v>1883</v>
      </c>
      <c r="C55" t="s">
        <v>1884</v>
      </c>
      <c r="D55" s="19">
        <v>198521.16000002623</v>
      </c>
    </row>
    <row r="56" spans="1:4" x14ac:dyDescent="0.2">
      <c r="A56" s="202">
        <f t="shared" si="0"/>
        <v>10</v>
      </c>
      <c r="B56" t="s">
        <v>2392</v>
      </c>
      <c r="C56" t="s">
        <v>2391</v>
      </c>
      <c r="D56" s="19">
        <v>12485.309999999554</v>
      </c>
    </row>
    <row r="57" spans="1:4" x14ac:dyDescent="0.2">
      <c r="A57" s="202">
        <f t="shared" si="0"/>
        <v>10</v>
      </c>
      <c r="B57" t="s">
        <v>2390</v>
      </c>
      <c r="C57" t="s">
        <v>2389</v>
      </c>
      <c r="D57" s="19">
        <v>774123994.49000001</v>
      </c>
    </row>
    <row r="58" spans="1:4" x14ac:dyDescent="0.2">
      <c r="A58" s="202">
        <f t="shared" si="0"/>
        <v>10</v>
      </c>
      <c r="B58" t="s">
        <v>2388</v>
      </c>
      <c r="C58" t="s">
        <v>2387</v>
      </c>
      <c r="D58" s="19">
        <v>38365235.959999993</v>
      </c>
    </row>
    <row r="59" spans="1:4" x14ac:dyDescent="0.2">
      <c r="A59" s="202">
        <f t="shared" si="0"/>
        <v>10</v>
      </c>
      <c r="B59" t="s">
        <v>2386</v>
      </c>
      <c r="C59" t="s">
        <v>2385</v>
      </c>
      <c r="D59" s="19">
        <v>6871553.6200000048</v>
      </c>
    </row>
    <row r="60" spans="1:4" x14ac:dyDescent="0.2">
      <c r="A60" s="202">
        <f t="shared" si="0"/>
        <v>0</v>
      </c>
    </row>
    <row r="61" spans="1:4" x14ac:dyDescent="0.2">
      <c r="A61" s="202">
        <f t="shared" si="0"/>
        <v>8</v>
      </c>
      <c r="B61" t="s">
        <v>358</v>
      </c>
      <c r="C61" t="s">
        <v>359</v>
      </c>
      <c r="D61" s="19">
        <v>6293243909.4900007</v>
      </c>
    </row>
    <row r="62" spans="1:4" x14ac:dyDescent="0.2">
      <c r="A62" s="202">
        <f t="shared" si="0"/>
        <v>10</v>
      </c>
      <c r="B62" t="s">
        <v>360</v>
      </c>
      <c r="C62" t="s">
        <v>361</v>
      </c>
      <c r="D62" s="19">
        <v>639503.96000000008</v>
      </c>
    </row>
    <row r="63" spans="1:4" x14ac:dyDescent="0.2">
      <c r="A63" s="202">
        <f t="shared" si="0"/>
        <v>10</v>
      </c>
      <c r="B63" t="s">
        <v>362</v>
      </c>
      <c r="C63" t="s">
        <v>363</v>
      </c>
      <c r="D63" s="19">
        <v>1675393.0399999998</v>
      </c>
    </row>
    <row r="64" spans="1:4" x14ac:dyDescent="0.2">
      <c r="A64" s="202">
        <f t="shared" si="0"/>
        <v>10</v>
      </c>
      <c r="B64" t="s">
        <v>364</v>
      </c>
      <c r="C64" t="s">
        <v>365</v>
      </c>
      <c r="D64" s="19">
        <v>10176378.630000001</v>
      </c>
    </row>
    <row r="65" spans="1:4" x14ac:dyDescent="0.2">
      <c r="A65" s="202">
        <f t="shared" si="0"/>
        <v>10</v>
      </c>
      <c r="B65" t="s">
        <v>366</v>
      </c>
      <c r="C65" t="s">
        <v>367</v>
      </c>
      <c r="D65" s="19">
        <v>95089154.550000012</v>
      </c>
    </row>
    <row r="66" spans="1:4" x14ac:dyDescent="0.2">
      <c r="A66" s="202">
        <f t="shared" si="0"/>
        <v>10</v>
      </c>
      <c r="B66" t="s">
        <v>368</v>
      </c>
      <c r="C66" t="s">
        <v>369</v>
      </c>
      <c r="D66" s="19">
        <v>742885.98</v>
      </c>
    </row>
    <row r="67" spans="1:4" x14ac:dyDescent="0.2">
      <c r="A67" s="202">
        <f t="shared" ref="A67:A130" si="1">LEN(B67)</f>
        <v>10</v>
      </c>
      <c r="B67" t="s">
        <v>372</v>
      </c>
      <c r="C67" t="s">
        <v>373</v>
      </c>
      <c r="D67" s="19">
        <v>1871559.15</v>
      </c>
    </row>
    <row r="68" spans="1:4" x14ac:dyDescent="0.2">
      <c r="A68" s="202">
        <f t="shared" si="1"/>
        <v>10</v>
      </c>
      <c r="B68" t="s">
        <v>1885</v>
      </c>
      <c r="C68" t="s">
        <v>1886</v>
      </c>
      <c r="D68" s="19">
        <v>94120.62999999999</v>
      </c>
    </row>
    <row r="69" spans="1:4" x14ac:dyDescent="0.2">
      <c r="A69" s="202">
        <f t="shared" si="1"/>
        <v>10</v>
      </c>
      <c r="B69" t="s">
        <v>376</v>
      </c>
      <c r="C69" t="s">
        <v>377</v>
      </c>
      <c r="D69" s="19">
        <v>3875753327.5600004</v>
      </c>
    </row>
    <row r="70" spans="1:4" x14ac:dyDescent="0.2">
      <c r="A70" s="202">
        <f t="shared" si="1"/>
        <v>10</v>
      </c>
      <c r="B70" t="s">
        <v>380</v>
      </c>
      <c r="C70" t="s">
        <v>381</v>
      </c>
      <c r="D70" s="19">
        <v>36434.58</v>
      </c>
    </row>
    <row r="71" spans="1:4" x14ac:dyDescent="0.2">
      <c r="A71" s="202">
        <f t="shared" si="1"/>
        <v>10</v>
      </c>
      <c r="B71" t="s">
        <v>382</v>
      </c>
      <c r="C71" t="s">
        <v>383</v>
      </c>
      <c r="D71" s="19">
        <v>961.020000000447</v>
      </c>
    </row>
    <row r="72" spans="1:4" x14ac:dyDescent="0.2">
      <c r="A72" s="202">
        <f t="shared" si="1"/>
        <v>10</v>
      </c>
      <c r="B72" t="s">
        <v>385</v>
      </c>
      <c r="C72" t="s">
        <v>386</v>
      </c>
      <c r="D72" s="19">
        <v>202192981.96000004</v>
      </c>
    </row>
    <row r="73" spans="1:4" x14ac:dyDescent="0.2">
      <c r="A73" s="202">
        <f t="shared" si="1"/>
        <v>10</v>
      </c>
      <c r="B73" t="s">
        <v>389</v>
      </c>
      <c r="C73" t="s">
        <v>390</v>
      </c>
      <c r="D73" s="19">
        <v>3594562.28</v>
      </c>
    </row>
    <row r="74" spans="1:4" x14ac:dyDescent="0.2">
      <c r="A74" s="202">
        <f t="shared" si="1"/>
        <v>10</v>
      </c>
      <c r="B74" t="s">
        <v>393</v>
      </c>
      <c r="C74" t="s">
        <v>394</v>
      </c>
      <c r="D74" s="19">
        <v>33937.589999999997</v>
      </c>
    </row>
    <row r="75" spans="1:4" x14ac:dyDescent="0.2">
      <c r="A75" s="202">
        <f t="shared" si="1"/>
        <v>10</v>
      </c>
      <c r="B75" t="s">
        <v>401</v>
      </c>
      <c r="C75" t="s">
        <v>402</v>
      </c>
      <c r="D75" s="19">
        <v>6198052.8299999991</v>
      </c>
    </row>
    <row r="76" spans="1:4" x14ac:dyDescent="0.2">
      <c r="A76" s="202">
        <f t="shared" si="1"/>
        <v>10</v>
      </c>
      <c r="B76" t="s">
        <v>405</v>
      </c>
      <c r="C76" t="s">
        <v>406</v>
      </c>
      <c r="D76" s="19">
        <v>255177153.88000005</v>
      </c>
    </row>
    <row r="77" spans="1:4" x14ac:dyDescent="0.2">
      <c r="A77" s="202">
        <f t="shared" si="1"/>
        <v>10</v>
      </c>
      <c r="B77" t="s">
        <v>413</v>
      </c>
      <c r="C77" t="s">
        <v>414</v>
      </c>
      <c r="D77" s="19">
        <v>757389.18000001309</v>
      </c>
    </row>
    <row r="78" spans="1:4" x14ac:dyDescent="0.2">
      <c r="A78" s="202">
        <f t="shared" si="1"/>
        <v>10</v>
      </c>
      <c r="B78" t="s">
        <v>417</v>
      </c>
      <c r="C78" t="s">
        <v>418</v>
      </c>
      <c r="D78" s="19">
        <v>634197.18999999994</v>
      </c>
    </row>
    <row r="79" spans="1:4" x14ac:dyDescent="0.2">
      <c r="A79" s="202">
        <f t="shared" si="1"/>
        <v>10</v>
      </c>
      <c r="B79" t="s">
        <v>425</v>
      </c>
      <c r="C79" t="s">
        <v>426</v>
      </c>
      <c r="D79" s="19">
        <v>15632325.25</v>
      </c>
    </row>
    <row r="80" spans="1:4" x14ac:dyDescent="0.2">
      <c r="A80" s="202">
        <f t="shared" si="1"/>
        <v>10</v>
      </c>
      <c r="B80" t="s">
        <v>429</v>
      </c>
      <c r="C80" t="s">
        <v>430</v>
      </c>
      <c r="D80" s="19">
        <v>1.0300000002607703</v>
      </c>
    </row>
    <row r="81" spans="1:4" x14ac:dyDescent="0.2">
      <c r="A81" s="202">
        <f t="shared" si="1"/>
        <v>10</v>
      </c>
      <c r="B81" t="s">
        <v>431</v>
      </c>
      <c r="C81" t="s">
        <v>432</v>
      </c>
      <c r="D81" s="19">
        <v>24247.230000035765</v>
      </c>
    </row>
    <row r="82" spans="1:4" x14ac:dyDescent="0.2">
      <c r="A82" s="202">
        <f t="shared" si="1"/>
        <v>10</v>
      </c>
      <c r="B82" t="s">
        <v>435</v>
      </c>
      <c r="C82" t="s">
        <v>436</v>
      </c>
      <c r="D82" s="19">
        <v>39396.85</v>
      </c>
    </row>
    <row r="83" spans="1:4" x14ac:dyDescent="0.2">
      <c r="A83" s="202">
        <f t="shared" si="1"/>
        <v>10</v>
      </c>
      <c r="B83" t="s">
        <v>441</v>
      </c>
      <c r="C83" t="s">
        <v>442</v>
      </c>
      <c r="D83" s="19">
        <v>1839.3800000286103</v>
      </c>
    </row>
    <row r="84" spans="1:4" x14ac:dyDescent="0.2">
      <c r="A84" s="202">
        <f t="shared" si="1"/>
        <v>10</v>
      </c>
      <c r="B84" t="s">
        <v>449</v>
      </c>
      <c r="C84" t="s">
        <v>450</v>
      </c>
      <c r="D84" s="19">
        <v>1205988.8699998856</v>
      </c>
    </row>
    <row r="85" spans="1:4" x14ac:dyDescent="0.2">
      <c r="A85" s="202">
        <f t="shared" si="1"/>
        <v>10</v>
      </c>
      <c r="B85" t="s">
        <v>1475</v>
      </c>
      <c r="C85" t="s">
        <v>1476</v>
      </c>
      <c r="D85" s="19">
        <v>325174.12999984738</v>
      </c>
    </row>
    <row r="86" spans="1:4" x14ac:dyDescent="0.2">
      <c r="A86" s="202">
        <f t="shared" si="1"/>
        <v>10</v>
      </c>
      <c r="B86" t="s">
        <v>1477</v>
      </c>
      <c r="C86" t="s">
        <v>1478</v>
      </c>
      <c r="D86" s="19">
        <v>275036.90999979019</v>
      </c>
    </row>
    <row r="87" spans="1:4" x14ac:dyDescent="0.2">
      <c r="A87" s="202">
        <f t="shared" si="1"/>
        <v>10</v>
      </c>
      <c r="B87" t="s">
        <v>1479</v>
      </c>
      <c r="C87" t="s">
        <v>1480</v>
      </c>
      <c r="D87" s="19">
        <v>26443.749999971391</v>
      </c>
    </row>
    <row r="88" spans="1:4" x14ac:dyDescent="0.2">
      <c r="A88" s="202">
        <f t="shared" si="1"/>
        <v>10</v>
      </c>
      <c r="B88" t="s">
        <v>1887</v>
      </c>
      <c r="C88" t="s">
        <v>1888</v>
      </c>
      <c r="D88" s="19">
        <v>28847274.979999997</v>
      </c>
    </row>
    <row r="89" spans="1:4" x14ac:dyDescent="0.2">
      <c r="A89" s="202">
        <f t="shared" si="1"/>
        <v>10</v>
      </c>
      <c r="B89" t="s">
        <v>1889</v>
      </c>
      <c r="C89" t="s">
        <v>1890</v>
      </c>
      <c r="D89" s="19">
        <v>2</v>
      </c>
    </row>
    <row r="90" spans="1:4" x14ac:dyDescent="0.2">
      <c r="A90" s="202">
        <f t="shared" si="1"/>
        <v>10</v>
      </c>
      <c r="B90" t="s">
        <v>1891</v>
      </c>
      <c r="C90" t="s">
        <v>1892</v>
      </c>
      <c r="D90" s="19">
        <v>522393.82000000117</v>
      </c>
    </row>
    <row r="91" spans="1:4" x14ac:dyDescent="0.2">
      <c r="A91" s="202">
        <f t="shared" si="1"/>
        <v>10</v>
      </c>
      <c r="B91" t="s">
        <v>1893</v>
      </c>
      <c r="C91" t="s">
        <v>1894</v>
      </c>
      <c r="D91" s="19">
        <v>32081.9</v>
      </c>
    </row>
    <row r="92" spans="1:4" x14ac:dyDescent="0.2">
      <c r="A92" s="202">
        <f t="shared" si="1"/>
        <v>10</v>
      </c>
      <c r="B92" t="s">
        <v>1895</v>
      </c>
      <c r="C92" t="s">
        <v>1896</v>
      </c>
      <c r="D92" s="19">
        <v>4115274.2700000107</v>
      </c>
    </row>
    <row r="93" spans="1:4" x14ac:dyDescent="0.2">
      <c r="A93" s="202">
        <f t="shared" si="1"/>
        <v>10</v>
      </c>
      <c r="B93" t="s">
        <v>1897</v>
      </c>
      <c r="C93" t="s">
        <v>1898</v>
      </c>
      <c r="D93" s="19">
        <v>817330508.13000011</v>
      </c>
    </row>
    <row r="94" spans="1:4" x14ac:dyDescent="0.2">
      <c r="A94" s="202">
        <f t="shared" si="1"/>
        <v>10</v>
      </c>
      <c r="B94" t="s">
        <v>1899</v>
      </c>
      <c r="C94" t="s">
        <v>1900</v>
      </c>
      <c r="D94" s="19">
        <v>25573.090000000004</v>
      </c>
    </row>
    <row r="95" spans="1:4" x14ac:dyDescent="0.2">
      <c r="A95" s="202">
        <f t="shared" si="1"/>
        <v>10</v>
      </c>
      <c r="B95" t="s">
        <v>1901</v>
      </c>
      <c r="C95" t="s">
        <v>1902</v>
      </c>
      <c r="D95" s="19">
        <v>98273.639999998763</v>
      </c>
    </row>
    <row r="96" spans="1:4" x14ac:dyDescent="0.2">
      <c r="A96" s="202">
        <f t="shared" si="1"/>
        <v>10</v>
      </c>
      <c r="B96" t="s">
        <v>1903</v>
      </c>
      <c r="C96" t="s">
        <v>1904</v>
      </c>
      <c r="D96" s="19">
        <v>8481372.6699999981</v>
      </c>
    </row>
    <row r="97" spans="1:4" x14ac:dyDescent="0.2">
      <c r="A97" s="202">
        <f t="shared" si="1"/>
        <v>10</v>
      </c>
      <c r="B97" t="s">
        <v>1905</v>
      </c>
      <c r="C97" t="s">
        <v>1906</v>
      </c>
      <c r="D97" s="19">
        <v>24445902.379999876</v>
      </c>
    </row>
    <row r="98" spans="1:4" x14ac:dyDescent="0.2">
      <c r="A98" s="202">
        <f t="shared" si="1"/>
        <v>10</v>
      </c>
      <c r="B98" t="s">
        <v>2384</v>
      </c>
      <c r="C98" t="s">
        <v>2383</v>
      </c>
      <c r="D98" s="19">
        <v>937146805.20000029</v>
      </c>
    </row>
    <row r="99" spans="1:4" x14ac:dyDescent="0.2">
      <c r="A99" s="202">
        <f t="shared" si="1"/>
        <v>0</v>
      </c>
    </row>
    <row r="100" spans="1:4" x14ac:dyDescent="0.2">
      <c r="A100" s="202">
        <f t="shared" si="1"/>
        <v>8</v>
      </c>
      <c r="B100" t="s">
        <v>1462</v>
      </c>
      <c r="C100" t="s">
        <v>1461</v>
      </c>
      <c r="D100" s="19">
        <v>17992.8</v>
      </c>
    </row>
    <row r="101" spans="1:4" x14ac:dyDescent="0.2">
      <c r="A101" s="202">
        <f t="shared" si="1"/>
        <v>10</v>
      </c>
      <c r="B101" t="s">
        <v>1460</v>
      </c>
      <c r="C101" t="s">
        <v>592</v>
      </c>
      <c r="D101" s="19">
        <v>17992.8</v>
      </c>
    </row>
    <row r="102" spans="1:4" x14ac:dyDescent="0.2">
      <c r="A102" s="202">
        <f t="shared" si="1"/>
        <v>0</v>
      </c>
    </row>
    <row r="103" spans="1:4" x14ac:dyDescent="0.2">
      <c r="A103" s="202">
        <f t="shared" si="1"/>
        <v>8</v>
      </c>
      <c r="B103" t="s">
        <v>467</v>
      </c>
      <c r="C103" t="s">
        <v>468</v>
      </c>
      <c r="D103" s="19">
        <v>193828248.71000001</v>
      </c>
    </row>
    <row r="104" spans="1:4" x14ac:dyDescent="0.2">
      <c r="A104" s="202">
        <f t="shared" si="1"/>
        <v>10</v>
      </c>
      <c r="B104" t="s">
        <v>471</v>
      </c>
      <c r="C104" t="s">
        <v>472</v>
      </c>
      <c r="D104" s="19">
        <v>520.71000000002095</v>
      </c>
    </row>
    <row r="105" spans="1:4" x14ac:dyDescent="0.2">
      <c r="A105" s="202">
        <f t="shared" si="1"/>
        <v>10</v>
      </c>
      <c r="B105" t="s">
        <v>479</v>
      </c>
      <c r="C105" t="s">
        <v>480</v>
      </c>
      <c r="D105" s="19">
        <v>774</v>
      </c>
    </row>
    <row r="106" spans="1:4" x14ac:dyDescent="0.2">
      <c r="A106" s="202">
        <f t="shared" si="1"/>
        <v>10</v>
      </c>
      <c r="B106" t="s">
        <v>481</v>
      </c>
      <c r="C106" t="s">
        <v>482</v>
      </c>
      <c r="D106" s="19">
        <v>2365707</v>
      </c>
    </row>
    <row r="107" spans="1:4" x14ac:dyDescent="0.2">
      <c r="A107" s="202">
        <f t="shared" si="1"/>
        <v>10</v>
      </c>
      <c r="B107" t="s">
        <v>483</v>
      </c>
      <c r="C107" t="s">
        <v>484</v>
      </c>
      <c r="D107" s="19">
        <v>7189774</v>
      </c>
    </row>
    <row r="108" spans="1:4" x14ac:dyDescent="0.2">
      <c r="A108" s="202">
        <f t="shared" si="1"/>
        <v>10</v>
      </c>
      <c r="B108" t="s">
        <v>485</v>
      </c>
      <c r="C108" t="s">
        <v>486</v>
      </c>
      <c r="D108" s="19">
        <v>6335009</v>
      </c>
    </row>
    <row r="109" spans="1:4" x14ac:dyDescent="0.2">
      <c r="A109" s="202">
        <f t="shared" si="1"/>
        <v>10</v>
      </c>
      <c r="B109" t="s">
        <v>2382</v>
      </c>
      <c r="C109" t="s">
        <v>2381</v>
      </c>
      <c r="D109" s="19">
        <v>177936464</v>
      </c>
    </row>
    <row r="110" spans="1:4" x14ac:dyDescent="0.2">
      <c r="A110" s="202">
        <f t="shared" si="1"/>
        <v>0</v>
      </c>
    </row>
    <row r="111" spans="1:4" x14ac:dyDescent="0.2">
      <c r="A111" s="202">
        <f t="shared" si="1"/>
        <v>8</v>
      </c>
      <c r="B111" t="s">
        <v>491</v>
      </c>
      <c r="C111" t="s">
        <v>492</v>
      </c>
      <c r="D111" s="19">
        <v>1606892706.6299996</v>
      </c>
    </row>
    <row r="112" spans="1:4" x14ac:dyDescent="0.2">
      <c r="A112" s="202">
        <f t="shared" si="1"/>
        <v>10</v>
      </c>
      <c r="B112" t="s">
        <v>495</v>
      </c>
      <c r="C112" t="s">
        <v>496</v>
      </c>
      <c r="D112" s="19">
        <v>1963</v>
      </c>
    </row>
    <row r="113" spans="1:4" x14ac:dyDescent="0.2">
      <c r="A113" s="202">
        <f t="shared" si="1"/>
        <v>10</v>
      </c>
      <c r="B113" t="s">
        <v>499</v>
      </c>
      <c r="C113" t="s">
        <v>500</v>
      </c>
      <c r="D113" s="19">
        <v>533781750.75999987</v>
      </c>
    </row>
    <row r="114" spans="1:4" x14ac:dyDescent="0.2">
      <c r="A114" s="202">
        <f t="shared" si="1"/>
        <v>10</v>
      </c>
      <c r="B114" t="s">
        <v>503</v>
      </c>
      <c r="C114" t="s">
        <v>504</v>
      </c>
      <c r="D114" s="19">
        <v>859731</v>
      </c>
    </row>
    <row r="115" spans="1:4" x14ac:dyDescent="0.2">
      <c r="A115" s="202">
        <f t="shared" si="1"/>
        <v>10</v>
      </c>
      <c r="B115" t="s">
        <v>507</v>
      </c>
      <c r="C115" t="s">
        <v>508</v>
      </c>
      <c r="D115" s="19">
        <v>28512536</v>
      </c>
    </row>
    <row r="116" spans="1:4" x14ac:dyDescent="0.2">
      <c r="A116" s="202">
        <f t="shared" si="1"/>
        <v>10</v>
      </c>
      <c r="B116" t="s">
        <v>511</v>
      </c>
      <c r="C116" t="s">
        <v>512</v>
      </c>
      <c r="D116" s="19">
        <v>30621421.059999943</v>
      </c>
    </row>
    <row r="117" spans="1:4" x14ac:dyDescent="0.2">
      <c r="A117" s="202">
        <f t="shared" si="1"/>
        <v>10</v>
      </c>
      <c r="B117" t="s">
        <v>515</v>
      </c>
      <c r="C117" t="s">
        <v>516</v>
      </c>
      <c r="D117" s="19">
        <v>3608</v>
      </c>
    </row>
    <row r="118" spans="1:4" x14ac:dyDescent="0.2">
      <c r="A118" s="202">
        <f t="shared" si="1"/>
        <v>10</v>
      </c>
      <c r="B118" t="s">
        <v>1459</v>
      </c>
      <c r="C118" t="s">
        <v>1458</v>
      </c>
      <c r="D118" s="19">
        <v>17617</v>
      </c>
    </row>
    <row r="119" spans="1:4" x14ac:dyDescent="0.2">
      <c r="A119" s="202">
        <f t="shared" si="1"/>
        <v>10</v>
      </c>
      <c r="B119" t="s">
        <v>1457</v>
      </c>
      <c r="C119" t="s">
        <v>1456</v>
      </c>
      <c r="D119" s="19">
        <v>430965284.15999985</v>
      </c>
    </row>
    <row r="120" spans="1:4" x14ac:dyDescent="0.2">
      <c r="A120" s="202">
        <f t="shared" si="1"/>
        <v>10</v>
      </c>
      <c r="B120" t="s">
        <v>1455</v>
      </c>
      <c r="C120" t="s">
        <v>1454</v>
      </c>
      <c r="D120" s="19">
        <v>201128</v>
      </c>
    </row>
    <row r="121" spans="1:4" x14ac:dyDescent="0.2">
      <c r="A121" s="202">
        <f t="shared" si="1"/>
        <v>10</v>
      </c>
      <c r="B121" t="s">
        <v>1453</v>
      </c>
      <c r="C121" t="s">
        <v>1452</v>
      </c>
      <c r="D121" s="19">
        <v>142495</v>
      </c>
    </row>
    <row r="122" spans="1:4" x14ac:dyDescent="0.2">
      <c r="A122" s="202">
        <f t="shared" si="1"/>
        <v>10</v>
      </c>
      <c r="B122" t="s">
        <v>1481</v>
      </c>
      <c r="C122" t="s">
        <v>1482</v>
      </c>
      <c r="D122" s="19">
        <v>64969.990000002086</v>
      </c>
    </row>
    <row r="123" spans="1:4" x14ac:dyDescent="0.2">
      <c r="A123" s="202">
        <f t="shared" si="1"/>
        <v>10</v>
      </c>
      <c r="B123" t="s">
        <v>1907</v>
      </c>
      <c r="C123" t="s">
        <v>1908</v>
      </c>
      <c r="D123" s="19">
        <v>263944619.66000009</v>
      </c>
    </row>
    <row r="124" spans="1:4" x14ac:dyDescent="0.2">
      <c r="A124" s="202">
        <f t="shared" si="1"/>
        <v>10</v>
      </c>
      <c r="B124" t="s">
        <v>1909</v>
      </c>
      <c r="C124" t="s">
        <v>1910</v>
      </c>
      <c r="D124" s="19">
        <v>3357</v>
      </c>
    </row>
    <row r="125" spans="1:4" x14ac:dyDescent="0.2">
      <c r="A125" s="202">
        <f t="shared" si="1"/>
        <v>10</v>
      </c>
      <c r="B125" t="s">
        <v>1911</v>
      </c>
      <c r="C125" t="s">
        <v>1912</v>
      </c>
      <c r="D125" s="19">
        <v>2194859</v>
      </c>
    </row>
    <row r="126" spans="1:4" x14ac:dyDescent="0.2">
      <c r="A126" s="202">
        <f t="shared" si="1"/>
        <v>10</v>
      </c>
      <c r="B126" t="s">
        <v>1913</v>
      </c>
      <c r="C126" t="s">
        <v>1914</v>
      </c>
      <c r="D126" s="19">
        <v>1498317</v>
      </c>
    </row>
    <row r="127" spans="1:4" x14ac:dyDescent="0.2">
      <c r="A127" s="202">
        <f t="shared" si="1"/>
        <v>10</v>
      </c>
      <c r="B127" t="s">
        <v>1915</v>
      </c>
      <c r="C127" t="s">
        <v>1916</v>
      </c>
      <c r="D127" s="19">
        <v>3421374</v>
      </c>
    </row>
    <row r="128" spans="1:4" x14ac:dyDescent="0.2">
      <c r="A128" s="202">
        <f t="shared" si="1"/>
        <v>10</v>
      </c>
      <c r="B128" t="s">
        <v>2380</v>
      </c>
      <c r="C128" t="s">
        <v>2379</v>
      </c>
      <c r="D128" s="19">
        <v>78130072</v>
      </c>
    </row>
    <row r="129" spans="1:4" x14ac:dyDescent="0.2">
      <c r="A129" s="202">
        <f t="shared" si="1"/>
        <v>10</v>
      </c>
      <c r="B129" t="s">
        <v>2378</v>
      </c>
      <c r="C129" t="s">
        <v>2377</v>
      </c>
      <c r="D129" s="19">
        <v>154331423</v>
      </c>
    </row>
    <row r="130" spans="1:4" x14ac:dyDescent="0.2">
      <c r="A130" s="202">
        <f t="shared" si="1"/>
        <v>10</v>
      </c>
      <c r="B130" t="s">
        <v>2376</v>
      </c>
      <c r="C130" t="s">
        <v>2375</v>
      </c>
      <c r="D130" s="19">
        <v>78196181</v>
      </c>
    </row>
    <row r="131" spans="1:4" x14ac:dyDescent="0.2">
      <c r="A131" s="202">
        <f t="shared" ref="A131:A194" si="2">LEN(B131)</f>
        <v>0</v>
      </c>
    </row>
    <row r="132" spans="1:4" x14ac:dyDescent="0.2">
      <c r="A132" s="202">
        <f t="shared" si="2"/>
        <v>8</v>
      </c>
      <c r="B132" t="s">
        <v>519</v>
      </c>
      <c r="C132" t="s">
        <v>520</v>
      </c>
      <c r="D132" s="19">
        <v>6871229.8000000622</v>
      </c>
    </row>
    <row r="133" spans="1:4" x14ac:dyDescent="0.2">
      <c r="A133" s="202">
        <f t="shared" si="2"/>
        <v>10</v>
      </c>
      <c r="B133" t="s">
        <v>521</v>
      </c>
      <c r="C133" t="s">
        <v>522</v>
      </c>
      <c r="D133" s="19">
        <v>1349.6000000095366</v>
      </c>
    </row>
    <row r="134" spans="1:4" x14ac:dyDescent="0.2">
      <c r="A134" s="202">
        <f t="shared" si="2"/>
        <v>10</v>
      </c>
      <c r="B134" t="s">
        <v>1451</v>
      </c>
      <c r="C134" t="s">
        <v>1450</v>
      </c>
      <c r="D134" s="19">
        <v>3315572.8699999857</v>
      </c>
    </row>
    <row r="135" spans="1:4" x14ac:dyDescent="0.2">
      <c r="A135" s="202">
        <f t="shared" si="2"/>
        <v>10</v>
      </c>
      <c r="B135" t="s">
        <v>1917</v>
      </c>
      <c r="C135" t="s">
        <v>1918</v>
      </c>
      <c r="D135" s="19">
        <v>28612.20999997139</v>
      </c>
    </row>
    <row r="136" spans="1:4" x14ac:dyDescent="0.2">
      <c r="A136" s="202">
        <f t="shared" si="2"/>
        <v>10</v>
      </c>
      <c r="B136" t="s">
        <v>1919</v>
      </c>
      <c r="C136" t="s">
        <v>1920</v>
      </c>
      <c r="D136" s="19">
        <v>3525695.1200000951</v>
      </c>
    </row>
    <row r="137" spans="1:4" x14ac:dyDescent="0.2">
      <c r="A137" s="202">
        <f t="shared" si="2"/>
        <v>0</v>
      </c>
    </row>
    <row r="138" spans="1:4" x14ac:dyDescent="0.2">
      <c r="A138" s="202">
        <f t="shared" si="2"/>
        <v>8</v>
      </c>
      <c r="B138" t="s">
        <v>523</v>
      </c>
      <c r="C138" t="s">
        <v>524</v>
      </c>
      <c r="D138" s="19">
        <v>21613744.530000005</v>
      </c>
    </row>
    <row r="139" spans="1:4" x14ac:dyDescent="0.2">
      <c r="A139" s="202">
        <f t="shared" si="2"/>
        <v>10</v>
      </c>
      <c r="B139" t="s">
        <v>1449</v>
      </c>
      <c r="C139" t="s">
        <v>1448</v>
      </c>
      <c r="D139" s="19">
        <v>8.1600000001490116</v>
      </c>
    </row>
    <row r="140" spans="1:4" x14ac:dyDescent="0.2">
      <c r="A140" s="202">
        <f t="shared" si="2"/>
        <v>10</v>
      </c>
      <c r="B140" t="s">
        <v>525</v>
      </c>
      <c r="C140" t="s">
        <v>526</v>
      </c>
      <c r="D140" s="19">
        <v>20577921.859999999</v>
      </c>
    </row>
    <row r="141" spans="1:4" x14ac:dyDescent="0.2">
      <c r="A141" s="202">
        <f t="shared" si="2"/>
        <v>10</v>
      </c>
      <c r="B141" t="s">
        <v>1483</v>
      </c>
      <c r="C141" t="s">
        <v>1484</v>
      </c>
      <c r="D141" s="19">
        <v>1018729.070000006</v>
      </c>
    </row>
    <row r="142" spans="1:4" x14ac:dyDescent="0.2">
      <c r="A142" s="202">
        <f t="shared" si="2"/>
        <v>10</v>
      </c>
      <c r="B142" t="s">
        <v>1921</v>
      </c>
      <c r="C142" t="s">
        <v>1922</v>
      </c>
      <c r="D142" s="19">
        <v>17085.439999998511</v>
      </c>
    </row>
    <row r="143" spans="1:4" x14ac:dyDescent="0.2">
      <c r="A143" s="202">
        <f t="shared" si="2"/>
        <v>0</v>
      </c>
    </row>
    <row r="144" spans="1:4" x14ac:dyDescent="0.2">
      <c r="A144" s="296">
        <f t="shared" si="2"/>
        <v>4</v>
      </c>
      <c r="B144" s="297" t="s">
        <v>529</v>
      </c>
      <c r="C144" s="297" t="s">
        <v>11</v>
      </c>
      <c r="D144" s="298">
        <v>320894366.35999995</v>
      </c>
    </row>
    <row r="145" spans="1:4" x14ac:dyDescent="0.2">
      <c r="A145" s="202">
        <f t="shared" si="2"/>
        <v>6</v>
      </c>
      <c r="B145" t="s">
        <v>532</v>
      </c>
      <c r="C145" t="s">
        <v>10</v>
      </c>
      <c r="D145" s="19">
        <v>320894366.35999995</v>
      </c>
    </row>
    <row r="146" spans="1:4" x14ac:dyDescent="0.2">
      <c r="A146" s="202">
        <f t="shared" si="2"/>
        <v>8</v>
      </c>
      <c r="B146" t="s">
        <v>535</v>
      </c>
      <c r="C146" t="s">
        <v>536</v>
      </c>
      <c r="D146" s="19">
        <v>289149989.21999997</v>
      </c>
    </row>
    <row r="147" spans="1:4" x14ac:dyDescent="0.2">
      <c r="A147" s="202">
        <f t="shared" si="2"/>
        <v>10</v>
      </c>
      <c r="B147" t="s">
        <v>597</v>
      </c>
      <c r="C147" t="s">
        <v>460</v>
      </c>
      <c r="D147" s="19">
        <v>289149989.21999997</v>
      </c>
    </row>
    <row r="148" spans="1:4" x14ac:dyDescent="0.2">
      <c r="A148" s="202">
        <f t="shared" si="2"/>
        <v>12</v>
      </c>
      <c r="B148" t="s">
        <v>599</v>
      </c>
      <c r="C148" t="s">
        <v>600</v>
      </c>
      <c r="D148" s="19">
        <v>24.070000000065193</v>
      </c>
    </row>
    <row r="149" spans="1:4" x14ac:dyDescent="0.2">
      <c r="A149" s="202">
        <f t="shared" si="2"/>
        <v>12</v>
      </c>
      <c r="B149" t="s">
        <v>1447</v>
      </c>
      <c r="C149" t="s">
        <v>1446</v>
      </c>
      <c r="D149" s="19">
        <v>289149965.14999998</v>
      </c>
    </row>
    <row r="150" spans="1:4" x14ac:dyDescent="0.2">
      <c r="A150" s="202">
        <f t="shared" si="2"/>
        <v>0</v>
      </c>
    </row>
    <row r="151" spans="1:4" x14ac:dyDescent="0.2">
      <c r="A151" s="202">
        <f t="shared" si="2"/>
        <v>8</v>
      </c>
      <c r="B151" t="s">
        <v>603</v>
      </c>
      <c r="C151" t="s">
        <v>604</v>
      </c>
      <c r="D151" s="19">
        <v>31744377.140000012</v>
      </c>
    </row>
    <row r="152" spans="1:4" x14ac:dyDescent="0.2">
      <c r="A152" s="202">
        <f t="shared" si="2"/>
        <v>10</v>
      </c>
      <c r="B152" t="s">
        <v>607</v>
      </c>
      <c r="C152" t="s">
        <v>608</v>
      </c>
      <c r="D152" s="19">
        <v>31744377.140000012</v>
      </c>
    </row>
    <row r="153" spans="1:4" x14ac:dyDescent="0.2">
      <c r="A153" s="202">
        <f t="shared" si="2"/>
        <v>0</v>
      </c>
    </row>
    <row r="154" spans="1:4" x14ac:dyDescent="0.2">
      <c r="A154" s="202">
        <f t="shared" si="2"/>
        <v>2</v>
      </c>
      <c r="B154" t="s">
        <v>613</v>
      </c>
      <c r="C154" t="s">
        <v>12</v>
      </c>
      <c r="D154" s="19">
        <v>152447789.04000008</v>
      </c>
    </row>
    <row r="155" spans="1:4" x14ac:dyDescent="0.2">
      <c r="A155" s="294">
        <f t="shared" si="2"/>
        <v>4</v>
      </c>
      <c r="B155" s="295" t="s">
        <v>614</v>
      </c>
      <c r="C155" s="295" t="s">
        <v>615</v>
      </c>
      <c r="D155" s="274">
        <v>152447789.04000008</v>
      </c>
    </row>
    <row r="156" spans="1:4" x14ac:dyDescent="0.2">
      <c r="A156" s="202">
        <f t="shared" si="2"/>
        <v>6</v>
      </c>
      <c r="B156" t="s">
        <v>616</v>
      </c>
      <c r="C156" t="s">
        <v>617</v>
      </c>
      <c r="D156" s="19">
        <v>152447789.04000008</v>
      </c>
    </row>
    <row r="157" spans="1:4" x14ac:dyDescent="0.2">
      <c r="A157" s="202">
        <f t="shared" si="2"/>
        <v>8</v>
      </c>
      <c r="B157" t="s">
        <v>618</v>
      </c>
      <c r="C157" t="s">
        <v>619</v>
      </c>
      <c r="D157" s="19">
        <v>152447789.04000008</v>
      </c>
    </row>
    <row r="158" spans="1:4" x14ac:dyDescent="0.2">
      <c r="A158" s="202">
        <f t="shared" si="2"/>
        <v>10</v>
      </c>
      <c r="B158" t="s">
        <v>620</v>
      </c>
      <c r="C158" t="s">
        <v>621</v>
      </c>
      <c r="D158" s="19">
        <v>151997185.86000013</v>
      </c>
    </row>
    <row r="159" spans="1:4" x14ac:dyDescent="0.2">
      <c r="A159" s="202">
        <f t="shared" si="2"/>
        <v>10</v>
      </c>
      <c r="B159" t="s">
        <v>622</v>
      </c>
      <c r="C159" t="s">
        <v>623</v>
      </c>
      <c r="D159" s="19">
        <v>450603.18</v>
      </c>
    </row>
    <row r="160" spans="1:4" x14ac:dyDescent="0.2">
      <c r="A160" s="202">
        <f t="shared" si="2"/>
        <v>0</v>
      </c>
    </row>
    <row r="161" spans="1:4" x14ac:dyDescent="0.2">
      <c r="A161" s="202">
        <f t="shared" si="2"/>
        <v>2</v>
      </c>
      <c r="B161" t="s">
        <v>626</v>
      </c>
      <c r="C161" t="s">
        <v>14</v>
      </c>
      <c r="D161" s="19">
        <v>6650544014.9099998</v>
      </c>
    </row>
    <row r="162" spans="1:4" x14ac:dyDescent="0.2">
      <c r="A162" s="296">
        <f t="shared" si="2"/>
        <v>4</v>
      </c>
      <c r="B162" s="297" t="s">
        <v>628</v>
      </c>
      <c r="C162" s="297" t="s">
        <v>15</v>
      </c>
      <c r="D162" s="298">
        <v>6539284105.7999992</v>
      </c>
    </row>
    <row r="163" spans="1:4" x14ac:dyDescent="0.2">
      <c r="A163" s="202">
        <f t="shared" si="2"/>
        <v>6</v>
      </c>
      <c r="B163" t="s">
        <v>629</v>
      </c>
      <c r="C163" t="s">
        <v>630</v>
      </c>
      <c r="D163" s="19">
        <v>1528359118.8900001</v>
      </c>
    </row>
    <row r="164" spans="1:4" x14ac:dyDescent="0.2">
      <c r="A164" s="202">
        <f t="shared" si="2"/>
        <v>8</v>
      </c>
      <c r="B164" t="s">
        <v>631</v>
      </c>
      <c r="C164" t="s">
        <v>632</v>
      </c>
      <c r="D164" s="19">
        <v>1528359118.8900001</v>
      </c>
    </row>
    <row r="165" spans="1:4" x14ac:dyDescent="0.2">
      <c r="A165" s="202">
        <f t="shared" si="2"/>
        <v>10</v>
      </c>
      <c r="B165" t="s">
        <v>633</v>
      </c>
      <c r="C165" t="s">
        <v>634</v>
      </c>
      <c r="D165" s="19">
        <v>1528359118.8900001</v>
      </c>
    </row>
    <row r="166" spans="1:4" x14ac:dyDescent="0.2">
      <c r="A166" s="202">
        <f t="shared" si="2"/>
        <v>0</v>
      </c>
    </row>
    <row r="167" spans="1:4" x14ac:dyDescent="0.2">
      <c r="A167" s="202">
        <f t="shared" si="2"/>
        <v>6</v>
      </c>
      <c r="B167" t="s">
        <v>1923</v>
      </c>
      <c r="C167" t="s">
        <v>1924</v>
      </c>
      <c r="D167" s="19">
        <v>4931876641.9099998</v>
      </c>
    </row>
    <row r="168" spans="1:4" x14ac:dyDescent="0.2">
      <c r="A168" s="202">
        <f t="shared" si="2"/>
        <v>8</v>
      </c>
      <c r="B168" t="s">
        <v>1925</v>
      </c>
      <c r="C168" t="s">
        <v>1926</v>
      </c>
      <c r="D168" s="19">
        <v>4931876641.9099998</v>
      </c>
    </row>
    <row r="169" spans="1:4" x14ac:dyDescent="0.2">
      <c r="A169" s="202">
        <f t="shared" si="2"/>
        <v>10</v>
      </c>
      <c r="B169" t="s">
        <v>1927</v>
      </c>
      <c r="C169" t="s">
        <v>1928</v>
      </c>
      <c r="D169" s="19">
        <v>4931876641.9099998</v>
      </c>
    </row>
    <row r="170" spans="1:4" x14ac:dyDescent="0.2">
      <c r="A170" s="202">
        <f t="shared" si="2"/>
        <v>0</v>
      </c>
    </row>
    <row r="171" spans="1:4" x14ac:dyDescent="0.2">
      <c r="A171" s="202">
        <f t="shared" si="2"/>
        <v>6</v>
      </c>
      <c r="B171" t="s">
        <v>644</v>
      </c>
      <c r="C171" t="s">
        <v>63</v>
      </c>
      <c r="D171" s="19">
        <v>79048345</v>
      </c>
    </row>
    <row r="172" spans="1:4" x14ac:dyDescent="0.2">
      <c r="A172" s="202">
        <f t="shared" si="2"/>
        <v>8</v>
      </c>
      <c r="B172" t="s">
        <v>647</v>
      </c>
      <c r="C172" t="s">
        <v>63</v>
      </c>
      <c r="D172" s="19">
        <v>79048345</v>
      </c>
    </row>
    <row r="173" spans="1:4" x14ac:dyDescent="0.2">
      <c r="A173" s="202">
        <f t="shared" si="2"/>
        <v>10</v>
      </c>
      <c r="B173" t="s">
        <v>650</v>
      </c>
      <c r="C173" t="s">
        <v>651</v>
      </c>
      <c r="D173" s="19">
        <v>79048345</v>
      </c>
    </row>
    <row r="174" spans="1:4" x14ac:dyDescent="0.2">
      <c r="A174" s="202">
        <f t="shared" si="2"/>
        <v>0</v>
      </c>
    </row>
    <row r="175" spans="1:4" x14ac:dyDescent="0.2">
      <c r="A175" s="296">
        <f t="shared" si="2"/>
        <v>4</v>
      </c>
      <c r="B175" s="297" t="s">
        <v>654</v>
      </c>
      <c r="C175" s="297" t="s">
        <v>16</v>
      </c>
      <c r="D175" s="298">
        <v>149564291.11000001</v>
      </c>
    </row>
    <row r="176" spans="1:4" x14ac:dyDescent="0.2">
      <c r="A176" s="202">
        <f t="shared" si="2"/>
        <v>6</v>
      </c>
      <c r="B176" t="s">
        <v>657</v>
      </c>
      <c r="C176" t="s">
        <v>64</v>
      </c>
      <c r="D176" s="19">
        <v>31389792</v>
      </c>
    </row>
    <row r="177" spans="1:4" x14ac:dyDescent="0.2">
      <c r="A177" s="202">
        <f t="shared" si="2"/>
        <v>8</v>
      </c>
      <c r="B177" t="s">
        <v>658</v>
      </c>
      <c r="C177" t="s">
        <v>64</v>
      </c>
      <c r="D177" s="19">
        <v>31389792</v>
      </c>
    </row>
    <row r="178" spans="1:4" x14ac:dyDescent="0.2">
      <c r="A178" s="202">
        <f t="shared" si="2"/>
        <v>10</v>
      </c>
      <c r="B178" t="s">
        <v>661</v>
      </c>
      <c r="C178" t="s">
        <v>662</v>
      </c>
      <c r="D178" s="19">
        <v>31389792</v>
      </c>
    </row>
    <row r="179" spans="1:4" x14ac:dyDescent="0.2">
      <c r="A179" s="202">
        <f t="shared" si="2"/>
        <v>0</v>
      </c>
    </row>
    <row r="180" spans="1:4" x14ac:dyDescent="0.2">
      <c r="A180" s="202">
        <f t="shared" si="2"/>
        <v>6</v>
      </c>
      <c r="B180" t="s">
        <v>665</v>
      </c>
      <c r="C180" t="s">
        <v>16</v>
      </c>
      <c r="D180" s="19">
        <v>118174499.11000001</v>
      </c>
    </row>
    <row r="181" spans="1:4" x14ac:dyDescent="0.2">
      <c r="A181" s="202">
        <f t="shared" si="2"/>
        <v>8</v>
      </c>
      <c r="B181" t="s">
        <v>668</v>
      </c>
      <c r="C181" t="s">
        <v>16</v>
      </c>
      <c r="D181" s="19">
        <v>113618470.88</v>
      </c>
    </row>
    <row r="182" spans="1:4" x14ac:dyDescent="0.2">
      <c r="A182" s="202">
        <f t="shared" si="2"/>
        <v>10</v>
      </c>
      <c r="B182" t="s">
        <v>671</v>
      </c>
      <c r="C182" t="s">
        <v>16</v>
      </c>
      <c r="D182" s="19">
        <v>113618470.88</v>
      </c>
    </row>
    <row r="183" spans="1:4" x14ac:dyDescent="0.2">
      <c r="A183" s="202">
        <f t="shared" si="2"/>
        <v>0</v>
      </c>
    </row>
    <row r="184" spans="1:4" x14ac:dyDescent="0.2">
      <c r="A184" s="202">
        <f t="shared" si="2"/>
        <v>8</v>
      </c>
      <c r="B184" t="s">
        <v>672</v>
      </c>
      <c r="C184" t="s">
        <v>673</v>
      </c>
      <c r="D184" s="19">
        <v>2901275.0499999993</v>
      </c>
    </row>
    <row r="185" spans="1:4" x14ac:dyDescent="0.2">
      <c r="A185" s="202">
        <f t="shared" si="2"/>
        <v>10</v>
      </c>
      <c r="B185" t="s">
        <v>674</v>
      </c>
      <c r="C185" t="s">
        <v>675</v>
      </c>
      <c r="D185" s="19">
        <v>2901275.0499999993</v>
      </c>
    </row>
    <row r="186" spans="1:4" x14ac:dyDescent="0.2">
      <c r="A186" s="202">
        <f t="shared" si="2"/>
        <v>0</v>
      </c>
    </row>
    <row r="187" spans="1:4" x14ac:dyDescent="0.2">
      <c r="A187" s="202">
        <f t="shared" si="2"/>
        <v>8</v>
      </c>
      <c r="B187" t="s">
        <v>678</v>
      </c>
      <c r="C187" t="s">
        <v>107</v>
      </c>
      <c r="D187" s="19">
        <v>1552085</v>
      </c>
    </row>
    <row r="188" spans="1:4" x14ac:dyDescent="0.2">
      <c r="A188" s="202">
        <f t="shared" si="2"/>
        <v>10</v>
      </c>
      <c r="B188" t="s">
        <v>681</v>
      </c>
      <c r="C188" t="s">
        <v>682</v>
      </c>
      <c r="D188" s="19">
        <v>1552085</v>
      </c>
    </row>
    <row r="189" spans="1:4" x14ac:dyDescent="0.2">
      <c r="A189" s="202">
        <f t="shared" si="2"/>
        <v>0</v>
      </c>
    </row>
    <row r="190" spans="1:4" x14ac:dyDescent="0.2">
      <c r="A190" s="202">
        <f t="shared" si="2"/>
        <v>8</v>
      </c>
      <c r="B190" t="s">
        <v>1929</v>
      </c>
      <c r="C190" t="s">
        <v>1218</v>
      </c>
      <c r="D190" s="19">
        <v>102668.18</v>
      </c>
    </row>
    <row r="191" spans="1:4" x14ac:dyDescent="0.2">
      <c r="A191" s="202">
        <f t="shared" si="2"/>
        <v>10</v>
      </c>
      <c r="B191" t="s">
        <v>1930</v>
      </c>
      <c r="C191" t="s">
        <v>1931</v>
      </c>
      <c r="D191" s="19">
        <v>102668.18</v>
      </c>
    </row>
    <row r="192" spans="1:4" x14ac:dyDescent="0.2">
      <c r="A192" s="202">
        <f t="shared" si="2"/>
        <v>0</v>
      </c>
    </row>
    <row r="193" spans="1:4" x14ac:dyDescent="0.2">
      <c r="A193" s="296">
        <f t="shared" si="2"/>
        <v>4</v>
      </c>
      <c r="B193" s="297" t="s">
        <v>1932</v>
      </c>
      <c r="C193" s="297" t="s">
        <v>204</v>
      </c>
      <c r="D193" s="298">
        <v>-38304382</v>
      </c>
    </row>
    <row r="194" spans="1:4" x14ac:dyDescent="0.2">
      <c r="A194" s="202">
        <f t="shared" si="2"/>
        <v>6</v>
      </c>
      <c r="B194" t="s">
        <v>1933</v>
      </c>
      <c r="C194" t="s">
        <v>16</v>
      </c>
      <c r="D194" s="19">
        <v>-38304382</v>
      </c>
    </row>
    <row r="195" spans="1:4" x14ac:dyDescent="0.2">
      <c r="A195" s="202">
        <f t="shared" ref="A195:A258" si="3">LEN(B195)</f>
        <v>8</v>
      </c>
      <c r="B195" t="s">
        <v>1934</v>
      </c>
      <c r="C195" t="s">
        <v>16</v>
      </c>
      <c r="D195" s="19">
        <v>-38304382</v>
      </c>
    </row>
    <row r="196" spans="1:4" x14ac:dyDescent="0.2">
      <c r="A196" s="202">
        <f t="shared" si="3"/>
        <v>10</v>
      </c>
      <c r="B196" t="s">
        <v>1935</v>
      </c>
      <c r="C196" t="s">
        <v>16</v>
      </c>
      <c r="D196" s="19">
        <v>-38304382</v>
      </c>
    </row>
    <row r="197" spans="1:4" x14ac:dyDescent="0.2">
      <c r="A197" s="202">
        <f t="shared" si="3"/>
        <v>0</v>
      </c>
    </row>
    <row r="198" spans="1:4" x14ac:dyDescent="0.2">
      <c r="A198" s="202">
        <f t="shared" si="3"/>
        <v>2</v>
      </c>
      <c r="B198" t="s">
        <v>691</v>
      </c>
      <c r="C198" t="s">
        <v>17</v>
      </c>
      <c r="D198" s="19">
        <v>99119362</v>
      </c>
    </row>
    <row r="199" spans="1:4" x14ac:dyDescent="0.2">
      <c r="A199" s="294">
        <f t="shared" si="3"/>
        <v>4</v>
      </c>
      <c r="B199" s="295" t="s">
        <v>701</v>
      </c>
      <c r="C199" s="295" t="s">
        <v>18</v>
      </c>
      <c r="D199" s="274">
        <v>99119362</v>
      </c>
    </row>
    <row r="200" spans="1:4" x14ac:dyDescent="0.2">
      <c r="A200" s="202">
        <f t="shared" si="3"/>
        <v>6</v>
      </c>
      <c r="B200" t="s">
        <v>704</v>
      </c>
      <c r="C200" t="s">
        <v>705</v>
      </c>
      <c r="D200" s="19">
        <v>99119362</v>
      </c>
    </row>
    <row r="201" spans="1:4" x14ac:dyDescent="0.2">
      <c r="A201" s="202">
        <f t="shared" si="3"/>
        <v>8</v>
      </c>
      <c r="B201" t="s">
        <v>708</v>
      </c>
      <c r="C201" t="s">
        <v>705</v>
      </c>
      <c r="D201" s="19">
        <v>99119362</v>
      </c>
    </row>
    <row r="202" spans="1:4" x14ac:dyDescent="0.2">
      <c r="A202" s="202">
        <f t="shared" si="3"/>
        <v>10</v>
      </c>
      <c r="B202" t="s">
        <v>711</v>
      </c>
      <c r="C202" t="s">
        <v>705</v>
      </c>
      <c r="D202" s="19">
        <v>99119362</v>
      </c>
    </row>
    <row r="203" spans="1:4" x14ac:dyDescent="0.2">
      <c r="A203" s="202">
        <f t="shared" si="3"/>
        <v>0</v>
      </c>
    </row>
    <row r="204" spans="1:4" x14ac:dyDescent="0.2">
      <c r="A204" s="202">
        <f t="shared" si="3"/>
        <v>2</v>
      </c>
      <c r="B204" t="s">
        <v>716</v>
      </c>
      <c r="C204" t="s">
        <v>19</v>
      </c>
      <c r="D204" s="19">
        <v>2086084507.6300006</v>
      </c>
    </row>
    <row r="205" spans="1:4" x14ac:dyDescent="0.2">
      <c r="A205" s="296">
        <f t="shared" si="3"/>
        <v>4</v>
      </c>
      <c r="B205" s="297" t="s">
        <v>717</v>
      </c>
      <c r="C205" s="297" t="s">
        <v>20</v>
      </c>
      <c r="D205" s="298">
        <v>1069764000</v>
      </c>
    </row>
    <row r="206" spans="1:4" x14ac:dyDescent="0.2">
      <c r="A206" s="202">
        <f t="shared" si="3"/>
        <v>6</v>
      </c>
      <c r="B206" t="s">
        <v>720</v>
      </c>
      <c r="C206" t="s">
        <v>721</v>
      </c>
      <c r="D206" s="19">
        <v>1069764000</v>
      </c>
    </row>
    <row r="207" spans="1:4" x14ac:dyDescent="0.2">
      <c r="A207" s="202">
        <f t="shared" si="3"/>
        <v>8</v>
      </c>
      <c r="B207" t="s">
        <v>724</v>
      </c>
      <c r="C207" t="s">
        <v>721</v>
      </c>
      <c r="D207" s="19">
        <v>1069764000</v>
      </c>
    </row>
    <row r="208" spans="1:4" x14ac:dyDescent="0.2">
      <c r="A208" s="202">
        <f t="shared" si="3"/>
        <v>10</v>
      </c>
      <c r="B208" t="s">
        <v>727</v>
      </c>
      <c r="C208" t="s">
        <v>721</v>
      </c>
      <c r="D208" s="19">
        <v>1069764000</v>
      </c>
    </row>
    <row r="209" spans="1:4" x14ac:dyDescent="0.2">
      <c r="A209" s="202">
        <f t="shared" si="3"/>
        <v>0</v>
      </c>
    </row>
    <row r="210" spans="1:4" x14ac:dyDescent="0.2">
      <c r="A210" s="296">
        <f t="shared" si="3"/>
        <v>4</v>
      </c>
      <c r="B210" s="297" t="s">
        <v>729</v>
      </c>
      <c r="C210" s="297" t="s">
        <v>21</v>
      </c>
      <c r="D210" s="298">
        <v>42120000</v>
      </c>
    </row>
    <row r="211" spans="1:4" x14ac:dyDescent="0.2">
      <c r="A211" s="202">
        <f t="shared" si="3"/>
        <v>6</v>
      </c>
      <c r="B211" t="s">
        <v>732</v>
      </c>
      <c r="C211" t="s">
        <v>733</v>
      </c>
      <c r="D211" s="19">
        <v>42120000</v>
      </c>
    </row>
    <row r="212" spans="1:4" x14ac:dyDescent="0.2">
      <c r="A212" s="202">
        <f t="shared" si="3"/>
        <v>8</v>
      </c>
      <c r="B212" t="s">
        <v>736</v>
      </c>
      <c r="C212" t="s">
        <v>737</v>
      </c>
      <c r="D212" s="19">
        <v>42120000</v>
      </c>
    </row>
    <row r="213" spans="1:4" x14ac:dyDescent="0.2">
      <c r="A213" s="202">
        <f t="shared" si="3"/>
        <v>10</v>
      </c>
      <c r="B213" t="s">
        <v>740</v>
      </c>
      <c r="C213" t="s">
        <v>737</v>
      </c>
      <c r="D213" s="19">
        <v>42120000</v>
      </c>
    </row>
    <row r="214" spans="1:4" x14ac:dyDescent="0.2">
      <c r="A214" s="202">
        <f t="shared" si="3"/>
        <v>0</v>
      </c>
    </row>
    <row r="215" spans="1:4" x14ac:dyDescent="0.2">
      <c r="A215" s="296">
        <f t="shared" si="3"/>
        <v>4</v>
      </c>
      <c r="B215" s="297" t="s">
        <v>743</v>
      </c>
      <c r="C215" s="297" t="s">
        <v>22</v>
      </c>
      <c r="D215" s="298">
        <v>55400000</v>
      </c>
    </row>
    <row r="216" spans="1:4" x14ac:dyDescent="0.2">
      <c r="A216" s="202">
        <f t="shared" si="3"/>
        <v>6</v>
      </c>
      <c r="B216" t="s">
        <v>746</v>
      </c>
      <c r="C216" t="s">
        <v>22</v>
      </c>
      <c r="D216" s="19">
        <v>55400000</v>
      </c>
    </row>
    <row r="217" spans="1:4" x14ac:dyDescent="0.2">
      <c r="A217" s="202">
        <f t="shared" si="3"/>
        <v>8</v>
      </c>
      <c r="B217" t="s">
        <v>749</v>
      </c>
      <c r="C217" t="s">
        <v>22</v>
      </c>
      <c r="D217" s="19">
        <v>55400000</v>
      </c>
    </row>
    <row r="218" spans="1:4" x14ac:dyDescent="0.2">
      <c r="A218" s="202">
        <f t="shared" si="3"/>
        <v>10</v>
      </c>
      <c r="B218" t="s">
        <v>752</v>
      </c>
      <c r="C218" t="s">
        <v>753</v>
      </c>
      <c r="D218" s="19">
        <v>55400000</v>
      </c>
    </row>
    <row r="219" spans="1:4" x14ac:dyDescent="0.2">
      <c r="A219" s="202">
        <f t="shared" si="3"/>
        <v>0</v>
      </c>
    </row>
    <row r="220" spans="1:4" x14ac:dyDescent="0.2">
      <c r="A220" s="296">
        <f t="shared" si="3"/>
        <v>4</v>
      </c>
      <c r="B220" s="297" t="s">
        <v>756</v>
      </c>
      <c r="C220" s="297" t="s">
        <v>23</v>
      </c>
      <c r="D220" s="298">
        <v>489580080</v>
      </c>
    </row>
    <row r="221" spans="1:4" x14ac:dyDescent="0.2">
      <c r="A221" s="202">
        <f t="shared" si="3"/>
        <v>6</v>
      </c>
      <c r="B221" t="s">
        <v>759</v>
      </c>
      <c r="C221" t="s">
        <v>760</v>
      </c>
      <c r="D221" s="19">
        <v>489580080</v>
      </c>
    </row>
    <row r="222" spans="1:4" x14ac:dyDescent="0.2">
      <c r="A222" s="202">
        <f t="shared" si="3"/>
        <v>8</v>
      </c>
      <c r="B222" t="s">
        <v>763</v>
      </c>
      <c r="C222" t="s">
        <v>760</v>
      </c>
      <c r="D222" s="19">
        <v>489580080</v>
      </c>
    </row>
    <row r="223" spans="1:4" x14ac:dyDescent="0.2">
      <c r="A223" s="202">
        <f t="shared" si="3"/>
        <v>10</v>
      </c>
      <c r="B223" t="s">
        <v>764</v>
      </c>
      <c r="C223" t="s">
        <v>765</v>
      </c>
      <c r="D223" s="19">
        <v>489580080</v>
      </c>
    </row>
    <row r="224" spans="1:4" x14ac:dyDescent="0.2">
      <c r="A224" s="202">
        <f t="shared" si="3"/>
        <v>0</v>
      </c>
    </row>
    <row r="225" spans="1:4" x14ac:dyDescent="0.2">
      <c r="A225" s="296">
        <f t="shared" si="3"/>
        <v>4</v>
      </c>
      <c r="B225" s="297" t="s">
        <v>782</v>
      </c>
      <c r="C225" s="297" t="s">
        <v>25</v>
      </c>
      <c r="D225" s="298">
        <v>55252653</v>
      </c>
    </row>
    <row r="226" spans="1:4" x14ac:dyDescent="0.2">
      <c r="A226" s="202">
        <f t="shared" si="3"/>
        <v>6</v>
      </c>
      <c r="B226" t="s">
        <v>785</v>
      </c>
      <c r="C226" t="s">
        <v>786</v>
      </c>
      <c r="D226" s="19">
        <v>22362723</v>
      </c>
    </row>
    <row r="227" spans="1:4" x14ac:dyDescent="0.2">
      <c r="A227" s="202">
        <f t="shared" si="3"/>
        <v>8</v>
      </c>
      <c r="B227" t="s">
        <v>789</v>
      </c>
      <c r="C227" t="s">
        <v>109</v>
      </c>
      <c r="D227" s="19">
        <v>22362723</v>
      </c>
    </row>
    <row r="228" spans="1:4" x14ac:dyDescent="0.2">
      <c r="A228" s="202">
        <f t="shared" si="3"/>
        <v>10</v>
      </c>
      <c r="B228" t="s">
        <v>790</v>
      </c>
      <c r="C228" t="s">
        <v>109</v>
      </c>
      <c r="D228" s="19">
        <v>22362723</v>
      </c>
    </row>
    <row r="229" spans="1:4" x14ac:dyDescent="0.2">
      <c r="A229" s="202">
        <f t="shared" si="3"/>
        <v>0</v>
      </c>
    </row>
    <row r="230" spans="1:4" x14ac:dyDescent="0.2">
      <c r="A230" s="202">
        <f t="shared" si="3"/>
        <v>6</v>
      </c>
      <c r="B230" t="s">
        <v>797</v>
      </c>
      <c r="C230" t="s">
        <v>798</v>
      </c>
      <c r="D230" s="19">
        <v>32889930</v>
      </c>
    </row>
    <row r="231" spans="1:4" x14ac:dyDescent="0.2">
      <c r="A231" s="202">
        <f t="shared" si="3"/>
        <v>8</v>
      </c>
      <c r="B231" t="s">
        <v>799</v>
      </c>
      <c r="C231" t="s">
        <v>800</v>
      </c>
      <c r="D231" s="19">
        <v>32889930</v>
      </c>
    </row>
    <row r="232" spans="1:4" x14ac:dyDescent="0.2">
      <c r="A232" s="202">
        <f t="shared" si="3"/>
        <v>10</v>
      </c>
      <c r="B232" t="s">
        <v>801</v>
      </c>
      <c r="C232" t="s">
        <v>800</v>
      </c>
      <c r="D232" s="19">
        <v>32889930</v>
      </c>
    </row>
    <row r="233" spans="1:4" x14ac:dyDescent="0.2">
      <c r="A233" s="202">
        <f t="shared" si="3"/>
        <v>0</v>
      </c>
    </row>
    <row r="234" spans="1:4" x14ac:dyDescent="0.2">
      <c r="A234" s="296">
        <f t="shared" si="3"/>
        <v>4</v>
      </c>
      <c r="B234" s="297" t="s">
        <v>802</v>
      </c>
      <c r="C234" s="297" t="s">
        <v>26</v>
      </c>
      <c r="D234" s="298">
        <v>112587223.68000001</v>
      </c>
    </row>
    <row r="235" spans="1:4" x14ac:dyDescent="0.2">
      <c r="A235" s="202">
        <f t="shared" si="3"/>
        <v>6</v>
      </c>
      <c r="B235" t="s">
        <v>805</v>
      </c>
      <c r="C235" t="s">
        <v>806</v>
      </c>
      <c r="D235" s="19">
        <v>112587223.68000001</v>
      </c>
    </row>
    <row r="236" spans="1:4" x14ac:dyDescent="0.2">
      <c r="A236" s="202">
        <f t="shared" si="3"/>
        <v>8</v>
      </c>
      <c r="B236" t="s">
        <v>808</v>
      </c>
      <c r="C236" t="s">
        <v>809</v>
      </c>
      <c r="D236" s="19">
        <v>22206249.68</v>
      </c>
    </row>
    <row r="237" spans="1:4" x14ac:dyDescent="0.2">
      <c r="A237" s="202">
        <f t="shared" si="3"/>
        <v>10</v>
      </c>
      <c r="B237" t="s">
        <v>811</v>
      </c>
      <c r="C237" t="s">
        <v>812</v>
      </c>
      <c r="D237" s="19">
        <v>22206249.68</v>
      </c>
    </row>
    <row r="238" spans="1:4" x14ac:dyDescent="0.2">
      <c r="A238" s="202">
        <f t="shared" si="3"/>
        <v>0</v>
      </c>
    </row>
    <row r="239" spans="1:4" x14ac:dyDescent="0.2">
      <c r="A239" s="202">
        <f t="shared" si="3"/>
        <v>8</v>
      </c>
      <c r="B239" t="s">
        <v>815</v>
      </c>
      <c r="C239" t="s">
        <v>816</v>
      </c>
      <c r="D239" s="19">
        <v>89099344</v>
      </c>
    </row>
    <row r="240" spans="1:4" x14ac:dyDescent="0.2">
      <c r="A240" s="202">
        <f t="shared" si="3"/>
        <v>10</v>
      </c>
      <c r="B240" t="s">
        <v>819</v>
      </c>
      <c r="C240" t="s">
        <v>816</v>
      </c>
      <c r="D240" s="19">
        <v>89099344</v>
      </c>
    </row>
    <row r="241" spans="1:4" x14ac:dyDescent="0.2">
      <c r="A241" s="202">
        <f t="shared" si="3"/>
        <v>0</v>
      </c>
    </row>
    <row r="242" spans="1:4" x14ac:dyDescent="0.2">
      <c r="A242" s="202">
        <f t="shared" si="3"/>
        <v>8</v>
      </c>
      <c r="B242" t="s">
        <v>822</v>
      </c>
      <c r="C242" t="s">
        <v>823</v>
      </c>
      <c r="D242" s="19">
        <v>1281630</v>
      </c>
    </row>
    <row r="243" spans="1:4" x14ac:dyDescent="0.2">
      <c r="A243" s="202">
        <f t="shared" si="3"/>
        <v>10</v>
      </c>
      <c r="B243" t="s">
        <v>826</v>
      </c>
      <c r="C243" t="s">
        <v>823</v>
      </c>
      <c r="D243" s="19">
        <v>1281630</v>
      </c>
    </row>
    <row r="244" spans="1:4" x14ac:dyDescent="0.2">
      <c r="A244" s="202">
        <f t="shared" si="3"/>
        <v>0</v>
      </c>
    </row>
    <row r="245" spans="1:4" x14ac:dyDescent="0.2">
      <c r="A245" s="296">
        <f t="shared" si="3"/>
        <v>4</v>
      </c>
      <c r="B245" s="297" t="s">
        <v>829</v>
      </c>
      <c r="C245" s="297" t="s">
        <v>27</v>
      </c>
      <c r="D245" s="298">
        <v>202984179</v>
      </c>
    </row>
    <row r="246" spans="1:4" x14ac:dyDescent="0.2">
      <c r="A246" s="202">
        <f t="shared" si="3"/>
        <v>6</v>
      </c>
      <c r="B246" t="s">
        <v>832</v>
      </c>
      <c r="C246" t="s">
        <v>833</v>
      </c>
      <c r="D246" s="19">
        <v>99724435.730000004</v>
      </c>
    </row>
    <row r="247" spans="1:4" x14ac:dyDescent="0.2">
      <c r="A247" s="202">
        <f t="shared" si="3"/>
        <v>8</v>
      </c>
      <c r="B247" t="s">
        <v>836</v>
      </c>
      <c r="C247" t="s">
        <v>837</v>
      </c>
      <c r="D247" s="19">
        <v>99724435.730000004</v>
      </c>
    </row>
    <row r="248" spans="1:4" x14ac:dyDescent="0.2">
      <c r="A248" s="202">
        <f t="shared" si="3"/>
        <v>10</v>
      </c>
      <c r="B248" t="s">
        <v>840</v>
      </c>
      <c r="C248" t="s">
        <v>841</v>
      </c>
      <c r="D248" s="19">
        <v>99724435.730000004</v>
      </c>
    </row>
    <row r="249" spans="1:4" x14ac:dyDescent="0.2">
      <c r="A249" s="202">
        <f t="shared" si="3"/>
        <v>0</v>
      </c>
    </row>
    <row r="250" spans="1:4" x14ac:dyDescent="0.2">
      <c r="A250" s="202">
        <f t="shared" si="3"/>
        <v>6</v>
      </c>
      <c r="B250" t="s">
        <v>844</v>
      </c>
      <c r="C250" t="s">
        <v>845</v>
      </c>
      <c r="D250" s="19">
        <v>103259743.27</v>
      </c>
    </row>
    <row r="251" spans="1:4" x14ac:dyDescent="0.2">
      <c r="A251" s="202">
        <f t="shared" si="3"/>
        <v>8</v>
      </c>
      <c r="B251" t="s">
        <v>848</v>
      </c>
      <c r="C251" t="s">
        <v>849</v>
      </c>
      <c r="D251" s="19">
        <v>20864400.27</v>
      </c>
    </row>
    <row r="252" spans="1:4" x14ac:dyDescent="0.2">
      <c r="A252" s="202">
        <f t="shared" si="3"/>
        <v>10</v>
      </c>
      <c r="B252" t="s">
        <v>850</v>
      </c>
      <c r="C252" t="s">
        <v>851</v>
      </c>
      <c r="D252" s="19">
        <v>20864400.27</v>
      </c>
    </row>
    <row r="253" spans="1:4" x14ac:dyDescent="0.2">
      <c r="A253" s="202">
        <f t="shared" si="3"/>
        <v>0</v>
      </c>
    </row>
    <row r="254" spans="1:4" x14ac:dyDescent="0.2">
      <c r="A254" s="202">
        <f t="shared" si="3"/>
        <v>8</v>
      </c>
      <c r="B254" t="s">
        <v>852</v>
      </c>
      <c r="C254" t="s">
        <v>853</v>
      </c>
      <c r="D254" s="19">
        <v>82395343</v>
      </c>
    </row>
    <row r="255" spans="1:4" x14ac:dyDescent="0.2">
      <c r="A255" s="202">
        <f t="shared" si="3"/>
        <v>10</v>
      </c>
      <c r="B255" t="s">
        <v>854</v>
      </c>
      <c r="C255" t="s">
        <v>855</v>
      </c>
      <c r="D255" s="19">
        <v>82395343</v>
      </c>
    </row>
    <row r="256" spans="1:4" x14ac:dyDescent="0.2">
      <c r="A256" s="202">
        <f t="shared" si="3"/>
        <v>0</v>
      </c>
    </row>
    <row r="257" spans="1:4" x14ac:dyDescent="0.2">
      <c r="A257" s="296">
        <f t="shared" si="3"/>
        <v>4</v>
      </c>
      <c r="B257" s="297" t="s">
        <v>860</v>
      </c>
      <c r="C257" s="297" t="s">
        <v>28</v>
      </c>
      <c r="D257" s="298">
        <v>1017358529</v>
      </c>
    </row>
    <row r="258" spans="1:4" x14ac:dyDescent="0.2">
      <c r="A258" s="202">
        <f t="shared" si="3"/>
        <v>6</v>
      </c>
      <c r="B258" t="s">
        <v>861</v>
      </c>
      <c r="C258" t="s">
        <v>862</v>
      </c>
      <c r="D258" s="19">
        <v>1017358529</v>
      </c>
    </row>
    <row r="259" spans="1:4" x14ac:dyDescent="0.2">
      <c r="A259" s="202">
        <f t="shared" ref="A259:A322" si="4">LEN(B259)</f>
        <v>8</v>
      </c>
      <c r="B259" t="s">
        <v>865</v>
      </c>
      <c r="C259" t="s">
        <v>862</v>
      </c>
      <c r="D259" s="19">
        <v>852658529</v>
      </c>
    </row>
    <row r="260" spans="1:4" x14ac:dyDescent="0.2">
      <c r="A260" s="202">
        <f t="shared" si="4"/>
        <v>10</v>
      </c>
      <c r="B260" t="s">
        <v>868</v>
      </c>
      <c r="C260" t="s">
        <v>869</v>
      </c>
      <c r="D260" s="19">
        <v>20379001</v>
      </c>
    </row>
    <row r="261" spans="1:4" x14ac:dyDescent="0.2">
      <c r="A261" s="202">
        <f t="shared" si="4"/>
        <v>10</v>
      </c>
      <c r="B261" t="s">
        <v>872</v>
      </c>
      <c r="C261" t="s">
        <v>873</v>
      </c>
      <c r="D261" s="19">
        <v>179401928</v>
      </c>
    </row>
    <row r="262" spans="1:4" x14ac:dyDescent="0.2">
      <c r="A262" s="202">
        <f t="shared" si="4"/>
        <v>10</v>
      </c>
      <c r="B262" t="s">
        <v>874</v>
      </c>
      <c r="C262" t="s">
        <v>875</v>
      </c>
      <c r="D262" s="19">
        <v>216477600</v>
      </c>
    </row>
    <row r="263" spans="1:4" x14ac:dyDescent="0.2">
      <c r="A263" s="202">
        <f t="shared" si="4"/>
        <v>10</v>
      </c>
      <c r="B263" t="s">
        <v>877</v>
      </c>
      <c r="C263" t="s">
        <v>878</v>
      </c>
      <c r="D263" s="19">
        <v>176400000</v>
      </c>
    </row>
    <row r="264" spans="1:4" x14ac:dyDescent="0.2">
      <c r="A264" s="202">
        <f t="shared" si="4"/>
        <v>10</v>
      </c>
      <c r="B264" t="s">
        <v>880</v>
      </c>
      <c r="C264" t="s">
        <v>881</v>
      </c>
      <c r="D264" s="19">
        <v>260000000</v>
      </c>
    </row>
    <row r="265" spans="1:4" x14ac:dyDescent="0.2">
      <c r="A265" s="202">
        <f t="shared" si="4"/>
        <v>0</v>
      </c>
    </row>
    <row r="266" spans="1:4" x14ac:dyDescent="0.2">
      <c r="A266" s="202">
        <f t="shared" si="4"/>
        <v>8</v>
      </c>
      <c r="B266" t="s">
        <v>885</v>
      </c>
      <c r="C266" t="s">
        <v>873</v>
      </c>
      <c r="D266" s="19">
        <v>164700000</v>
      </c>
    </row>
    <row r="267" spans="1:4" x14ac:dyDescent="0.2">
      <c r="A267" s="202">
        <f t="shared" si="4"/>
        <v>10</v>
      </c>
      <c r="B267" t="s">
        <v>886</v>
      </c>
      <c r="C267" t="s">
        <v>873</v>
      </c>
      <c r="D267" s="19">
        <v>164700000</v>
      </c>
    </row>
    <row r="268" spans="1:4" x14ac:dyDescent="0.2">
      <c r="A268" s="202">
        <f t="shared" si="4"/>
        <v>0</v>
      </c>
    </row>
    <row r="269" spans="1:4" x14ac:dyDescent="0.2">
      <c r="A269" s="296">
        <f t="shared" si="4"/>
        <v>4</v>
      </c>
      <c r="B269" s="297" t="s">
        <v>891</v>
      </c>
      <c r="C269" s="297" t="s">
        <v>29</v>
      </c>
      <c r="D269" s="298">
        <v>-958962157.04999983</v>
      </c>
    </row>
    <row r="270" spans="1:4" x14ac:dyDescent="0.2">
      <c r="A270" s="202">
        <f t="shared" si="4"/>
        <v>6</v>
      </c>
      <c r="B270" t="s">
        <v>894</v>
      </c>
      <c r="C270" t="s">
        <v>23</v>
      </c>
      <c r="D270" s="19">
        <v>-57156998.100000001</v>
      </c>
    </row>
    <row r="271" spans="1:4" x14ac:dyDescent="0.2">
      <c r="A271" s="202">
        <f t="shared" si="4"/>
        <v>8</v>
      </c>
      <c r="B271" t="s">
        <v>895</v>
      </c>
      <c r="C271" t="s">
        <v>896</v>
      </c>
      <c r="D271" s="19">
        <v>-57156998.100000001</v>
      </c>
    </row>
    <row r="272" spans="1:4" x14ac:dyDescent="0.2">
      <c r="A272" s="202">
        <f t="shared" si="4"/>
        <v>10</v>
      </c>
      <c r="B272" t="s">
        <v>897</v>
      </c>
      <c r="C272" t="s">
        <v>898</v>
      </c>
      <c r="D272" s="19">
        <v>-57156998.100000001</v>
      </c>
    </row>
    <row r="273" spans="1:4" x14ac:dyDescent="0.2">
      <c r="A273" s="202">
        <f t="shared" si="4"/>
        <v>0</v>
      </c>
    </row>
    <row r="274" spans="1:4" x14ac:dyDescent="0.2">
      <c r="A274" s="202">
        <f t="shared" si="4"/>
        <v>6</v>
      </c>
      <c r="B274" t="s">
        <v>899</v>
      </c>
      <c r="C274" t="s">
        <v>25</v>
      </c>
      <c r="D274" s="19">
        <v>-55252652.280000001</v>
      </c>
    </row>
    <row r="275" spans="1:4" x14ac:dyDescent="0.2">
      <c r="A275" s="202">
        <f t="shared" si="4"/>
        <v>8</v>
      </c>
      <c r="B275" t="s">
        <v>902</v>
      </c>
      <c r="C275" t="s">
        <v>903</v>
      </c>
      <c r="D275" s="19">
        <v>-33487586.820000004</v>
      </c>
    </row>
    <row r="276" spans="1:4" x14ac:dyDescent="0.2">
      <c r="A276" s="202">
        <f t="shared" si="4"/>
        <v>10</v>
      </c>
      <c r="B276" t="s">
        <v>905</v>
      </c>
      <c r="C276" t="s">
        <v>906</v>
      </c>
      <c r="D276" s="19">
        <v>-23740945.5</v>
      </c>
    </row>
    <row r="277" spans="1:4" x14ac:dyDescent="0.2">
      <c r="A277" s="202">
        <f t="shared" si="4"/>
        <v>10</v>
      </c>
      <c r="B277" t="s">
        <v>907</v>
      </c>
      <c r="C277" t="s">
        <v>908</v>
      </c>
      <c r="D277" s="19">
        <v>-9746641.3200000003</v>
      </c>
    </row>
    <row r="278" spans="1:4" x14ac:dyDescent="0.2">
      <c r="A278" s="202">
        <f t="shared" si="4"/>
        <v>0</v>
      </c>
    </row>
    <row r="279" spans="1:4" x14ac:dyDescent="0.2">
      <c r="A279" s="202">
        <f t="shared" si="4"/>
        <v>8</v>
      </c>
      <c r="B279" t="s">
        <v>913</v>
      </c>
      <c r="C279" t="s">
        <v>786</v>
      </c>
      <c r="D279" s="19">
        <v>-21765065.459999997</v>
      </c>
    </row>
    <row r="280" spans="1:4" x14ac:dyDescent="0.2">
      <c r="A280" s="202">
        <f t="shared" si="4"/>
        <v>10</v>
      </c>
      <c r="B280" t="s">
        <v>914</v>
      </c>
      <c r="C280" t="s">
        <v>109</v>
      </c>
      <c r="D280" s="19">
        <v>-21765065.459999997</v>
      </c>
    </row>
    <row r="281" spans="1:4" x14ac:dyDescent="0.2">
      <c r="A281" s="202">
        <f t="shared" si="4"/>
        <v>0</v>
      </c>
    </row>
    <row r="282" spans="1:4" x14ac:dyDescent="0.2">
      <c r="A282" s="202">
        <f t="shared" si="4"/>
        <v>6</v>
      </c>
      <c r="B282" t="s">
        <v>915</v>
      </c>
      <c r="C282" t="s">
        <v>916</v>
      </c>
      <c r="D282" s="19">
        <v>-46253445.469999999</v>
      </c>
    </row>
    <row r="283" spans="1:4" x14ac:dyDescent="0.2">
      <c r="A283" s="202">
        <f t="shared" si="4"/>
        <v>8</v>
      </c>
      <c r="B283" t="s">
        <v>917</v>
      </c>
      <c r="C283" t="s">
        <v>918</v>
      </c>
      <c r="D283" s="19">
        <v>-46253445.469999999</v>
      </c>
    </row>
    <row r="284" spans="1:4" x14ac:dyDescent="0.2">
      <c r="A284" s="202">
        <f t="shared" si="4"/>
        <v>10</v>
      </c>
      <c r="B284" t="s">
        <v>919</v>
      </c>
      <c r="C284" t="s">
        <v>920</v>
      </c>
      <c r="D284" s="19">
        <v>-46253445.469999999</v>
      </c>
    </row>
    <row r="285" spans="1:4" x14ac:dyDescent="0.2">
      <c r="A285" s="202">
        <f t="shared" si="4"/>
        <v>0</v>
      </c>
    </row>
    <row r="286" spans="1:4" x14ac:dyDescent="0.2">
      <c r="A286" s="202">
        <f t="shared" si="4"/>
        <v>6</v>
      </c>
      <c r="B286" t="s">
        <v>924</v>
      </c>
      <c r="C286" t="s">
        <v>27</v>
      </c>
      <c r="D286" s="19">
        <v>-163890884.61000001</v>
      </c>
    </row>
    <row r="287" spans="1:4" x14ac:dyDescent="0.2">
      <c r="A287" s="202">
        <f t="shared" si="4"/>
        <v>8</v>
      </c>
      <c r="B287" t="s">
        <v>925</v>
      </c>
      <c r="C287" t="s">
        <v>926</v>
      </c>
      <c r="D287" s="19">
        <v>-163890884.61000001</v>
      </c>
    </row>
    <row r="288" spans="1:4" x14ac:dyDescent="0.2">
      <c r="A288" s="202">
        <f t="shared" si="4"/>
        <v>10</v>
      </c>
      <c r="B288" t="s">
        <v>928</v>
      </c>
      <c r="C288" t="s">
        <v>929</v>
      </c>
      <c r="D288" s="19">
        <v>-113668355.70999999</v>
      </c>
    </row>
    <row r="289" spans="1:4" x14ac:dyDescent="0.2">
      <c r="A289" s="202">
        <f t="shared" si="4"/>
        <v>10</v>
      </c>
      <c r="B289" t="s">
        <v>931</v>
      </c>
      <c r="C289" t="s">
        <v>932</v>
      </c>
      <c r="D289" s="19">
        <v>-50222528.899999999</v>
      </c>
    </row>
    <row r="290" spans="1:4" x14ac:dyDescent="0.2">
      <c r="A290" s="202">
        <f t="shared" si="4"/>
        <v>0</v>
      </c>
    </row>
    <row r="291" spans="1:4" x14ac:dyDescent="0.2">
      <c r="A291" s="202">
        <f t="shared" si="4"/>
        <v>6</v>
      </c>
      <c r="B291" t="s">
        <v>934</v>
      </c>
      <c r="C291" t="s">
        <v>935</v>
      </c>
      <c r="D291" s="19">
        <v>-606476082.28999984</v>
      </c>
    </row>
    <row r="292" spans="1:4" x14ac:dyDescent="0.2">
      <c r="A292" s="202">
        <f t="shared" si="4"/>
        <v>8</v>
      </c>
      <c r="B292" t="s">
        <v>938</v>
      </c>
      <c r="C292" t="s">
        <v>935</v>
      </c>
      <c r="D292" s="19">
        <v>-606476082.28999984</v>
      </c>
    </row>
    <row r="293" spans="1:4" x14ac:dyDescent="0.2">
      <c r="A293" s="202">
        <f t="shared" si="4"/>
        <v>10</v>
      </c>
      <c r="B293" t="s">
        <v>941</v>
      </c>
      <c r="C293" t="s">
        <v>942</v>
      </c>
      <c r="D293" s="19">
        <v>-14772911.279999999</v>
      </c>
    </row>
    <row r="294" spans="1:4" x14ac:dyDescent="0.2">
      <c r="A294" s="202">
        <f t="shared" si="4"/>
        <v>10</v>
      </c>
      <c r="B294" t="s">
        <v>945</v>
      </c>
      <c r="C294" t="s">
        <v>946</v>
      </c>
      <c r="D294" s="19">
        <v>-176232333.44999999</v>
      </c>
    </row>
    <row r="295" spans="1:4" x14ac:dyDescent="0.2">
      <c r="A295" s="202">
        <f t="shared" si="4"/>
        <v>10</v>
      </c>
      <c r="B295" t="s">
        <v>947</v>
      </c>
      <c r="C295" t="s">
        <v>948</v>
      </c>
      <c r="D295" s="19">
        <v>-139772831.53</v>
      </c>
    </row>
    <row r="296" spans="1:4" x14ac:dyDescent="0.2">
      <c r="A296" s="202">
        <f t="shared" si="4"/>
        <v>10</v>
      </c>
      <c r="B296" t="s">
        <v>951</v>
      </c>
      <c r="C296" t="s">
        <v>952</v>
      </c>
      <c r="D296" s="19">
        <v>-261560000.17999998</v>
      </c>
    </row>
    <row r="297" spans="1:4" x14ac:dyDescent="0.2">
      <c r="A297" s="202">
        <f t="shared" si="4"/>
        <v>10</v>
      </c>
      <c r="B297" t="s">
        <v>954</v>
      </c>
      <c r="C297" t="s">
        <v>955</v>
      </c>
      <c r="D297" s="19">
        <v>-3224136.24</v>
      </c>
    </row>
    <row r="298" spans="1:4" x14ac:dyDescent="0.2">
      <c r="A298" s="202">
        <f t="shared" si="4"/>
        <v>10</v>
      </c>
      <c r="B298" t="s">
        <v>957</v>
      </c>
      <c r="C298" t="s">
        <v>958</v>
      </c>
      <c r="D298" s="19">
        <v>-10913869.609999999</v>
      </c>
    </row>
    <row r="299" spans="1:4" x14ac:dyDescent="0.2">
      <c r="A299" s="202">
        <f t="shared" si="4"/>
        <v>0</v>
      </c>
    </row>
    <row r="300" spans="1:4" x14ac:dyDescent="0.2">
      <c r="A300" s="202">
        <f t="shared" si="4"/>
        <v>6</v>
      </c>
      <c r="B300" t="s">
        <v>963</v>
      </c>
      <c r="C300" t="s">
        <v>22</v>
      </c>
      <c r="D300" s="19">
        <v>-29932094.299999997</v>
      </c>
    </row>
    <row r="301" spans="1:4" x14ac:dyDescent="0.2">
      <c r="A301" s="202">
        <f t="shared" si="4"/>
        <v>8</v>
      </c>
      <c r="B301" t="s">
        <v>964</v>
      </c>
      <c r="C301" t="s">
        <v>22</v>
      </c>
      <c r="D301" s="19">
        <v>-29932094.299999997</v>
      </c>
    </row>
    <row r="302" spans="1:4" x14ac:dyDescent="0.2">
      <c r="A302" s="202">
        <f t="shared" si="4"/>
        <v>10</v>
      </c>
      <c r="B302" t="s">
        <v>966</v>
      </c>
      <c r="C302" t="s">
        <v>22</v>
      </c>
      <c r="D302" s="19">
        <v>-29932094.299999997</v>
      </c>
    </row>
    <row r="303" spans="1:4" x14ac:dyDescent="0.2">
      <c r="A303" s="202">
        <f t="shared" si="4"/>
        <v>0</v>
      </c>
    </row>
    <row r="304" spans="1:4" x14ac:dyDescent="0.2">
      <c r="A304" s="202">
        <f t="shared" si="4"/>
        <v>2</v>
      </c>
      <c r="B304" t="s">
        <v>970</v>
      </c>
      <c r="C304" t="s">
        <v>30</v>
      </c>
      <c r="D304" s="19">
        <v>1077017455.6100001</v>
      </c>
    </row>
    <row r="305" spans="1:4" x14ac:dyDescent="0.2">
      <c r="A305" s="294">
        <f t="shared" si="4"/>
        <v>4</v>
      </c>
      <c r="B305" s="295" t="s">
        <v>973</v>
      </c>
      <c r="C305" s="295" t="s">
        <v>31</v>
      </c>
      <c r="D305" s="274">
        <v>51980637.380000003</v>
      </c>
    </row>
    <row r="306" spans="1:4" x14ac:dyDescent="0.2">
      <c r="A306" s="202">
        <f t="shared" si="4"/>
        <v>6</v>
      </c>
      <c r="B306" t="s">
        <v>1936</v>
      </c>
      <c r="C306" t="s">
        <v>1937</v>
      </c>
      <c r="D306" s="19">
        <v>51980637.380000003</v>
      </c>
    </row>
    <row r="307" spans="1:4" x14ac:dyDescent="0.2">
      <c r="A307" s="202">
        <f t="shared" si="4"/>
        <v>0</v>
      </c>
    </row>
    <row r="308" spans="1:4" x14ac:dyDescent="0.2">
      <c r="A308" s="294">
        <f t="shared" si="4"/>
        <v>4</v>
      </c>
      <c r="B308" s="295" t="s">
        <v>1004</v>
      </c>
      <c r="C308" s="295" t="s">
        <v>32</v>
      </c>
      <c r="D308" s="274">
        <v>97397761</v>
      </c>
    </row>
    <row r="309" spans="1:4" x14ac:dyDescent="0.2">
      <c r="A309" s="202">
        <f t="shared" si="4"/>
        <v>6</v>
      </c>
      <c r="B309" t="s">
        <v>1007</v>
      </c>
      <c r="C309" t="s">
        <v>1008</v>
      </c>
      <c r="D309" s="19">
        <v>843602</v>
      </c>
    </row>
    <row r="310" spans="1:4" x14ac:dyDescent="0.2">
      <c r="A310" s="202">
        <f t="shared" si="4"/>
        <v>8</v>
      </c>
      <c r="B310" t="s">
        <v>1010</v>
      </c>
      <c r="C310" t="s">
        <v>1008</v>
      </c>
      <c r="D310" s="19">
        <v>843602</v>
      </c>
    </row>
    <row r="311" spans="1:4" x14ac:dyDescent="0.2">
      <c r="A311" s="202">
        <f t="shared" si="4"/>
        <v>10</v>
      </c>
      <c r="B311" t="s">
        <v>1011</v>
      </c>
      <c r="C311" t="s">
        <v>1008</v>
      </c>
      <c r="D311" s="19">
        <v>843602</v>
      </c>
    </row>
    <row r="312" spans="1:4" x14ac:dyDescent="0.2">
      <c r="A312" s="202">
        <f t="shared" si="4"/>
        <v>0</v>
      </c>
    </row>
    <row r="313" spans="1:4" x14ac:dyDescent="0.2">
      <c r="A313" s="202">
        <f t="shared" si="4"/>
        <v>6</v>
      </c>
      <c r="B313" t="s">
        <v>1445</v>
      </c>
      <c r="C313" t="s">
        <v>1444</v>
      </c>
      <c r="D313" s="19">
        <v>96554159</v>
      </c>
    </row>
    <row r="314" spans="1:4" x14ac:dyDescent="0.2">
      <c r="A314" s="202">
        <f t="shared" si="4"/>
        <v>8</v>
      </c>
      <c r="B314" t="s">
        <v>1443</v>
      </c>
      <c r="C314" t="s">
        <v>1441</v>
      </c>
      <c r="D314" s="19">
        <v>96554159</v>
      </c>
    </row>
    <row r="315" spans="1:4" x14ac:dyDescent="0.2">
      <c r="A315" s="202">
        <f t="shared" si="4"/>
        <v>10</v>
      </c>
      <c r="B315" t="s">
        <v>1442</v>
      </c>
      <c r="C315" t="s">
        <v>1441</v>
      </c>
      <c r="D315" s="19">
        <v>96554159</v>
      </c>
    </row>
    <row r="316" spans="1:4" x14ac:dyDescent="0.2">
      <c r="A316" s="202">
        <f t="shared" si="4"/>
        <v>0</v>
      </c>
    </row>
    <row r="317" spans="1:4" x14ac:dyDescent="0.2">
      <c r="A317" s="294">
        <f t="shared" si="4"/>
        <v>4</v>
      </c>
      <c r="B317" s="295" t="s">
        <v>1016</v>
      </c>
      <c r="C317" s="295" t="s">
        <v>33</v>
      </c>
      <c r="D317" s="274">
        <v>785305665.35000002</v>
      </c>
    </row>
    <row r="318" spans="1:4" x14ac:dyDescent="0.2">
      <c r="A318" s="202">
        <f t="shared" si="4"/>
        <v>6</v>
      </c>
      <c r="B318" t="s">
        <v>1018</v>
      </c>
      <c r="C318" t="s">
        <v>1019</v>
      </c>
      <c r="D318" s="19">
        <v>251184992.34999999</v>
      </c>
    </row>
    <row r="319" spans="1:4" x14ac:dyDescent="0.2">
      <c r="A319" s="202">
        <f t="shared" si="4"/>
        <v>8</v>
      </c>
      <c r="B319" t="s">
        <v>1020</v>
      </c>
      <c r="C319" t="s">
        <v>65</v>
      </c>
      <c r="D319" s="19">
        <v>140538170</v>
      </c>
    </row>
    <row r="320" spans="1:4" x14ac:dyDescent="0.2">
      <c r="A320" s="202">
        <f t="shared" si="4"/>
        <v>10</v>
      </c>
      <c r="B320" t="s">
        <v>1023</v>
      </c>
      <c r="C320" t="s">
        <v>1024</v>
      </c>
      <c r="D320" s="19">
        <v>140538170</v>
      </c>
    </row>
    <row r="321" spans="1:4" x14ac:dyDescent="0.2">
      <c r="A321" s="202">
        <f t="shared" si="4"/>
        <v>0</v>
      </c>
    </row>
    <row r="322" spans="1:4" x14ac:dyDescent="0.2">
      <c r="A322" s="202">
        <f t="shared" si="4"/>
        <v>8</v>
      </c>
      <c r="B322" t="s">
        <v>1028</v>
      </c>
      <c r="C322" t="s">
        <v>888</v>
      </c>
      <c r="D322" s="19">
        <v>65987117.350000001</v>
      </c>
    </row>
    <row r="323" spans="1:4" x14ac:dyDescent="0.2">
      <c r="A323" s="202">
        <f t="shared" ref="A323:A386" si="5">LEN(B323)</f>
        <v>10</v>
      </c>
      <c r="B323" t="s">
        <v>1029</v>
      </c>
      <c r="C323" t="s">
        <v>1030</v>
      </c>
      <c r="D323" s="19">
        <v>22428816</v>
      </c>
    </row>
    <row r="324" spans="1:4" x14ac:dyDescent="0.2">
      <c r="A324" s="202">
        <f t="shared" si="5"/>
        <v>10</v>
      </c>
      <c r="B324" t="s">
        <v>1033</v>
      </c>
      <c r="C324" t="s">
        <v>1034</v>
      </c>
      <c r="D324" s="19">
        <v>43282417</v>
      </c>
    </row>
    <row r="325" spans="1:4" x14ac:dyDescent="0.2">
      <c r="A325" s="202">
        <f t="shared" si="5"/>
        <v>10</v>
      </c>
      <c r="B325" t="s">
        <v>1037</v>
      </c>
      <c r="C325" t="s">
        <v>1038</v>
      </c>
      <c r="D325" s="19">
        <v>275884.34999999986</v>
      </c>
    </row>
    <row r="326" spans="1:4" x14ac:dyDescent="0.2">
      <c r="A326" s="202">
        <f t="shared" si="5"/>
        <v>0</v>
      </c>
    </row>
    <row r="327" spans="1:4" x14ac:dyDescent="0.2">
      <c r="A327" s="202">
        <f t="shared" si="5"/>
        <v>8</v>
      </c>
      <c r="B327" t="s">
        <v>1040</v>
      </c>
      <c r="C327" t="s">
        <v>1041</v>
      </c>
      <c r="D327" s="19">
        <v>31636533</v>
      </c>
    </row>
    <row r="328" spans="1:4" x14ac:dyDescent="0.2">
      <c r="A328" s="202">
        <f t="shared" si="5"/>
        <v>10</v>
      </c>
      <c r="B328" t="s">
        <v>1485</v>
      </c>
      <c r="C328" t="s">
        <v>1486</v>
      </c>
      <c r="D328" s="19">
        <v>31636533</v>
      </c>
    </row>
    <row r="329" spans="1:4" x14ac:dyDescent="0.2">
      <c r="A329" s="202">
        <f t="shared" si="5"/>
        <v>0</v>
      </c>
    </row>
    <row r="330" spans="1:4" x14ac:dyDescent="0.2">
      <c r="A330" s="202">
        <f t="shared" si="5"/>
        <v>8</v>
      </c>
      <c r="B330" t="s">
        <v>1050</v>
      </c>
      <c r="C330" t="s">
        <v>1051</v>
      </c>
      <c r="D330" s="19">
        <v>13023172</v>
      </c>
    </row>
    <row r="331" spans="1:4" x14ac:dyDescent="0.2">
      <c r="A331" s="202">
        <f t="shared" si="5"/>
        <v>10</v>
      </c>
      <c r="B331" t="s">
        <v>1052</v>
      </c>
      <c r="C331" t="s">
        <v>1053</v>
      </c>
      <c r="D331" s="19">
        <v>13023172</v>
      </c>
    </row>
    <row r="332" spans="1:4" x14ac:dyDescent="0.2">
      <c r="A332" s="202">
        <f t="shared" si="5"/>
        <v>0</v>
      </c>
    </row>
    <row r="333" spans="1:4" x14ac:dyDescent="0.2">
      <c r="A333" s="202">
        <f t="shared" si="5"/>
        <v>6</v>
      </c>
      <c r="B333" t="s">
        <v>1058</v>
      </c>
      <c r="C333" t="s">
        <v>1059</v>
      </c>
      <c r="D333" s="19">
        <v>369643642</v>
      </c>
    </row>
    <row r="334" spans="1:4" x14ac:dyDescent="0.2">
      <c r="A334" s="202">
        <f t="shared" si="5"/>
        <v>8</v>
      </c>
      <c r="B334" t="s">
        <v>1060</v>
      </c>
      <c r="C334" t="s">
        <v>1061</v>
      </c>
      <c r="D334" s="19">
        <v>365616000</v>
      </c>
    </row>
    <row r="335" spans="1:4" x14ac:dyDescent="0.2">
      <c r="A335" s="202">
        <f t="shared" si="5"/>
        <v>10</v>
      </c>
      <c r="B335" t="s">
        <v>1064</v>
      </c>
      <c r="C335" t="s">
        <v>1065</v>
      </c>
      <c r="D335" s="19">
        <v>365616000</v>
      </c>
    </row>
    <row r="336" spans="1:4" x14ac:dyDescent="0.2">
      <c r="A336" s="202">
        <f t="shared" si="5"/>
        <v>0</v>
      </c>
    </row>
    <row r="337" spans="1:4" x14ac:dyDescent="0.2">
      <c r="A337" s="202">
        <f t="shared" si="5"/>
        <v>8</v>
      </c>
      <c r="B337" t="s">
        <v>1068</v>
      </c>
      <c r="C337" t="s">
        <v>1069</v>
      </c>
      <c r="D337" s="19">
        <v>4027642</v>
      </c>
    </row>
    <row r="338" spans="1:4" x14ac:dyDescent="0.2">
      <c r="A338" s="202">
        <f t="shared" si="5"/>
        <v>10</v>
      </c>
      <c r="B338" t="s">
        <v>1070</v>
      </c>
      <c r="C338" t="s">
        <v>1071</v>
      </c>
      <c r="D338" s="19">
        <v>4027642</v>
      </c>
    </row>
    <row r="339" spans="1:4" x14ac:dyDescent="0.2">
      <c r="A339" s="202">
        <f t="shared" si="5"/>
        <v>0</v>
      </c>
    </row>
    <row r="340" spans="1:4" x14ac:dyDescent="0.2">
      <c r="A340" s="202">
        <f t="shared" si="5"/>
        <v>6</v>
      </c>
      <c r="B340" t="s">
        <v>1072</v>
      </c>
      <c r="C340" t="s">
        <v>1073</v>
      </c>
      <c r="D340" s="19">
        <v>55745541.999999993</v>
      </c>
    </row>
    <row r="341" spans="1:4" x14ac:dyDescent="0.2">
      <c r="A341" s="202">
        <f t="shared" si="5"/>
        <v>8</v>
      </c>
      <c r="B341" t="s">
        <v>1074</v>
      </c>
      <c r="C341" t="s">
        <v>1075</v>
      </c>
      <c r="D341" s="19">
        <v>55745541.999999993</v>
      </c>
    </row>
    <row r="342" spans="1:4" x14ac:dyDescent="0.2">
      <c r="A342" s="202">
        <f t="shared" si="5"/>
        <v>10</v>
      </c>
      <c r="B342" t="s">
        <v>1076</v>
      </c>
      <c r="C342" t="s">
        <v>1077</v>
      </c>
      <c r="D342" s="19">
        <v>55745541.999999993</v>
      </c>
    </row>
    <row r="343" spans="1:4" x14ac:dyDescent="0.2">
      <c r="A343" s="202">
        <f t="shared" si="5"/>
        <v>0</v>
      </c>
    </row>
    <row r="344" spans="1:4" x14ac:dyDescent="0.2">
      <c r="A344" s="202">
        <f t="shared" si="5"/>
        <v>6</v>
      </c>
      <c r="B344" t="s">
        <v>1082</v>
      </c>
      <c r="C344" t="s">
        <v>1083</v>
      </c>
      <c r="D344" s="19">
        <v>4096878</v>
      </c>
    </row>
    <row r="345" spans="1:4" x14ac:dyDescent="0.2">
      <c r="A345" s="202">
        <f t="shared" si="5"/>
        <v>8</v>
      </c>
      <c r="B345" t="s">
        <v>1085</v>
      </c>
      <c r="C345" t="s">
        <v>1086</v>
      </c>
      <c r="D345" s="19">
        <v>4096878</v>
      </c>
    </row>
    <row r="346" spans="1:4" x14ac:dyDescent="0.2">
      <c r="A346" s="202">
        <f t="shared" si="5"/>
        <v>10</v>
      </c>
      <c r="B346" t="s">
        <v>1087</v>
      </c>
      <c r="C346" t="s">
        <v>1088</v>
      </c>
      <c r="D346" s="19">
        <v>4096878</v>
      </c>
    </row>
    <row r="347" spans="1:4" x14ac:dyDescent="0.2">
      <c r="A347" s="202">
        <f t="shared" si="5"/>
        <v>0</v>
      </c>
    </row>
    <row r="348" spans="1:4" x14ac:dyDescent="0.2">
      <c r="A348" s="202">
        <f t="shared" si="5"/>
        <v>6</v>
      </c>
      <c r="B348" t="s">
        <v>1440</v>
      </c>
      <c r="C348" t="s">
        <v>1439</v>
      </c>
      <c r="D348" s="19">
        <v>22244495</v>
      </c>
    </row>
    <row r="349" spans="1:4" x14ac:dyDescent="0.2">
      <c r="A349" s="202">
        <f t="shared" si="5"/>
        <v>8</v>
      </c>
      <c r="B349" t="s">
        <v>1438</v>
      </c>
      <c r="C349" t="s">
        <v>1437</v>
      </c>
      <c r="D349" s="19">
        <v>22244495</v>
      </c>
    </row>
    <row r="350" spans="1:4" x14ac:dyDescent="0.2">
      <c r="A350" s="202">
        <f t="shared" si="5"/>
        <v>10</v>
      </c>
      <c r="B350" t="s">
        <v>1487</v>
      </c>
      <c r="C350" t="s">
        <v>1488</v>
      </c>
      <c r="D350" s="19">
        <v>22244495</v>
      </c>
    </row>
    <row r="351" spans="1:4" x14ac:dyDescent="0.2">
      <c r="A351" s="202">
        <f t="shared" si="5"/>
        <v>0</v>
      </c>
    </row>
    <row r="352" spans="1:4" x14ac:dyDescent="0.2">
      <c r="A352" s="202">
        <f t="shared" si="5"/>
        <v>6</v>
      </c>
      <c r="B352" t="s">
        <v>1093</v>
      </c>
      <c r="C352" t="s">
        <v>1094</v>
      </c>
      <c r="D352" s="19">
        <v>82390116</v>
      </c>
    </row>
    <row r="353" spans="1:4" x14ac:dyDescent="0.2">
      <c r="A353" s="202">
        <f t="shared" si="5"/>
        <v>8</v>
      </c>
      <c r="B353" t="s">
        <v>1096</v>
      </c>
      <c r="C353" t="s">
        <v>1094</v>
      </c>
      <c r="D353" s="19">
        <v>82390116</v>
      </c>
    </row>
    <row r="354" spans="1:4" x14ac:dyDescent="0.2">
      <c r="A354" s="202">
        <f t="shared" si="5"/>
        <v>10</v>
      </c>
      <c r="B354" t="s">
        <v>1097</v>
      </c>
      <c r="C354" t="s">
        <v>1094</v>
      </c>
      <c r="D354" s="19">
        <v>82390116</v>
      </c>
    </row>
    <row r="355" spans="1:4" x14ac:dyDescent="0.2">
      <c r="A355" s="202">
        <f t="shared" si="5"/>
        <v>0</v>
      </c>
    </row>
    <row r="356" spans="1:4" x14ac:dyDescent="0.2">
      <c r="A356" s="294">
        <f t="shared" si="5"/>
        <v>4</v>
      </c>
      <c r="B356" s="295" t="s">
        <v>1102</v>
      </c>
      <c r="C356" s="295" t="s">
        <v>34</v>
      </c>
      <c r="D356" s="274">
        <v>58402851</v>
      </c>
    </row>
    <row r="357" spans="1:4" x14ac:dyDescent="0.2">
      <c r="A357" s="202">
        <f t="shared" si="5"/>
        <v>6</v>
      </c>
      <c r="B357" t="s">
        <v>1104</v>
      </c>
      <c r="C357" t="s">
        <v>1105</v>
      </c>
      <c r="D357" s="19">
        <v>58402851</v>
      </c>
    </row>
    <row r="358" spans="1:4" x14ac:dyDescent="0.2">
      <c r="A358" s="202">
        <f t="shared" si="5"/>
        <v>8</v>
      </c>
      <c r="B358" t="s">
        <v>1106</v>
      </c>
      <c r="C358" t="s">
        <v>1105</v>
      </c>
      <c r="D358" s="19">
        <v>58402851</v>
      </c>
    </row>
    <row r="359" spans="1:4" x14ac:dyDescent="0.2">
      <c r="A359" s="202">
        <f t="shared" si="5"/>
        <v>10</v>
      </c>
      <c r="B359" t="s">
        <v>1109</v>
      </c>
      <c r="C359" t="s">
        <v>1110</v>
      </c>
      <c r="D359" s="19">
        <v>58402851</v>
      </c>
    </row>
    <row r="360" spans="1:4" x14ac:dyDescent="0.2">
      <c r="A360" s="202">
        <f t="shared" si="5"/>
        <v>0</v>
      </c>
    </row>
    <row r="361" spans="1:4" x14ac:dyDescent="0.2">
      <c r="A361" s="294">
        <f t="shared" si="5"/>
        <v>4</v>
      </c>
      <c r="B361" s="295" t="s">
        <v>1114</v>
      </c>
      <c r="C361" s="295" t="s">
        <v>35</v>
      </c>
      <c r="D361" s="274">
        <v>231859198.18000001</v>
      </c>
    </row>
    <row r="362" spans="1:4" x14ac:dyDescent="0.2">
      <c r="A362" s="202">
        <f t="shared" si="5"/>
        <v>6</v>
      </c>
      <c r="B362" t="s">
        <v>1117</v>
      </c>
      <c r="C362" t="s">
        <v>66</v>
      </c>
      <c r="D362" s="19">
        <v>231859198.18000001</v>
      </c>
    </row>
    <row r="363" spans="1:4" x14ac:dyDescent="0.2">
      <c r="A363" s="202">
        <f t="shared" si="5"/>
        <v>8</v>
      </c>
      <c r="B363" t="s">
        <v>1119</v>
      </c>
      <c r="C363" t="s">
        <v>1120</v>
      </c>
      <c r="D363" s="19">
        <v>132414532.18000001</v>
      </c>
    </row>
    <row r="364" spans="1:4" x14ac:dyDescent="0.2">
      <c r="A364" s="202">
        <f t="shared" si="5"/>
        <v>10</v>
      </c>
      <c r="B364" t="s">
        <v>1123</v>
      </c>
      <c r="C364" t="s">
        <v>1124</v>
      </c>
      <c r="D364" s="19">
        <v>25942870.25</v>
      </c>
    </row>
    <row r="365" spans="1:4" x14ac:dyDescent="0.2">
      <c r="A365" s="202">
        <f t="shared" si="5"/>
        <v>10</v>
      </c>
      <c r="B365" t="s">
        <v>1126</v>
      </c>
      <c r="C365" t="s">
        <v>1127</v>
      </c>
      <c r="D365" s="19">
        <v>92835413</v>
      </c>
    </row>
    <row r="366" spans="1:4" x14ac:dyDescent="0.2">
      <c r="A366" s="202">
        <f t="shared" si="5"/>
        <v>10</v>
      </c>
      <c r="B366" t="s">
        <v>1129</v>
      </c>
      <c r="C366" t="s">
        <v>1130</v>
      </c>
      <c r="D366" s="19">
        <v>808048.93</v>
      </c>
    </row>
    <row r="367" spans="1:4" x14ac:dyDescent="0.2">
      <c r="A367" s="202">
        <f t="shared" si="5"/>
        <v>10</v>
      </c>
      <c r="B367" t="s">
        <v>1132</v>
      </c>
      <c r="C367" t="s">
        <v>1133</v>
      </c>
      <c r="D367" s="19">
        <v>12828200</v>
      </c>
    </row>
    <row r="368" spans="1:4" x14ac:dyDescent="0.2">
      <c r="A368" s="202">
        <f t="shared" si="5"/>
        <v>0</v>
      </c>
    </row>
    <row r="369" spans="1:4" x14ac:dyDescent="0.2">
      <c r="A369" s="202">
        <f t="shared" si="5"/>
        <v>8</v>
      </c>
      <c r="B369" t="s">
        <v>2408</v>
      </c>
      <c r="C369" t="s">
        <v>2409</v>
      </c>
      <c r="D369" s="19">
        <v>99444666</v>
      </c>
    </row>
    <row r="370" spans="1:4" x14ac:dyDescent="0.2">
      <c r="A370" s="202">
        <f t="shared" si="5"/>
        <v>10</v>
      </c>
      <c r="B370" t="s">
        <v>2410</v>
      </c>
      <c r="C370" t="s">
        <v>2409</v>
      </c>
      <c r="D370" s="19">
        <v>99444666</v>
      </c>
    </row>
    <row r="371" spans="1:4" x14ac:dyDescent="0.2">
      <c r="A371" s="202">
        <f t="shared" si="5"/>
        <v>0</v>
      </c>
    </row>
    <row r="372" spans="1:4" x14ac:dyDescent="0.2">
      <c r="A372" s="294">
        <f t="shared" si="5"/>
        <v>4</v>
      </c>
      <c r="B372" s="295" t="s">
        <v>1135</v>
      </c>
      <c r="C372" s="295" t="s">
        <v>36</v>
      </c>
      <c r="D372" s="274">
        <v>-147928657.30000001</v>
      </c>
    </row>
    <row r="373" spans="1:4" x14ac:dyDescent="0.2">
      <c r="A373" s="202">
        <f t="shared" si="5"/>
        <v>6</v>
      </c>
      <c r="B373" t="s">
        <v>1137</v>
      </c>
      <c r="C373" t="s">
        <v>66</v>
      </c>
      <c r="D373" s="19">
        <v>-131354545.3</v>
      </c>
    </row>
    <row r="374" spans="1:4" x14ac:dyDescent="0.2">
      <c r="A374" s="202">
        <f t="shared" si="5"/>
        <v>8</v>
      </c>
      <c r="B374" t="s">
        <v>1140</v>
      </c>
      <c r="C374" t="s">
        <v>1141</v>
      </c>
      <c r="D374" s="19">
        <v>-131354545.3</v>
      </c>
    </row>
    <row r="375" spans="1:4" x14ac:dyDescent="0.2">
      <c r="A375" s="202">
        <f t="shared" si="5"/>
        <v>10</v>
      </c>
      <c r="B375" t="s">
        <v>1144</v>
      </c>
      <c r="C375" t="s">
        <v>1145</v>
      </c>
      <c r="D375" s="19">
        <v>-23693882.77</v>
      </c>
    </row>
    <row r="376" spans="1:4" x14ac:dyDescent="0.2">
      <c r="A376" s="202">
        <f t="shared" si="5"/>
        <v>10</v>
      </c>
      <c r="B376" t="s">
        <v>1147</v>
      </c>
      <c r="C376" t="s">
        <v>1148</v>
      </c>
      <c r="D376" s="19">
        <v>-94024462.530000001</v>
      </c>
    </row>
    <row r="377" spans="1:4" x14ac:dyDescent="0.2">
      <c r="A377" s="202">
        <f t="shared" si="5"/>
        <v>10</v>
      </c>
      <c r="B377" t="s">
        <v>1149</v>
      </c>
      <c r="C377" t="s">
        <v>1150</v>
      </c>
      <c r="D377" s="19">
        <v>-808000</v>
      </c>
    </row>
    <row r="378" spans="1:4" x14ac:dyDescent="0.2">
      <c r="A378" s="202">
        <f t="shared" si="5"/>
        <v>10</v>
      </c>
      <c r="B378" t="s">
        <v>1152</v>
      </c>
      <c r="C378" t="s">
        <v>1153</v>
      </c>
      <c r="D378" s="19">
        <v>-12828200</v>
      </c>
    </row>
    <row r="379" spans="1:4" x14ac:dyDescent="0.2">
      <c r="A379" s="202">
        <f t="shared" si="5"/>
        <v>0</v>
      </c>
    </row>
    <row r="380" spans="1:4" x14ac:dyDescent="0.2">
      <c r="A380" s="202">
        <f t="shared" si="5"/>
        <v>6</v>
      </c>
      <c r="B380" t="s">
        <v>2374</v>
      </c>
      <c r="C380" t="s">
        <v>2373</v>
      </c>
      <c r="D380" s="19">
        <v>-16574112</v>
      </c>
    </row>
    <row r="381" spans="1:4" x14ac:dyDescent="0.2">
      <c r="A381" s="202">
        <f t="shared" si="5"/>
        <v>8</v>
      </c>
      <c r="B381" t="s">
        <v>2372</v>
      </c>
      <c r="C381" t="s">
        <v>2371</v>
      </c>
      <c r="D381" s="19">
        <v>-16574112</v>
      </c>
    </row>
    <row r="382" spans="1:4" x14ac:dyDescent="0.2">
      <c r="A382" s="202">
        <f t="shared" si="5"/>
        <v>10</v>
      </c>
      <c r="B382" t="s">
        <v>2370</v>
      </c>
      <c r="C382" t="s">
        <v>2369</v>
      </c>
      <c r="D382" s="19">
        <v>-16574112</v>
      </c>
    </row>
    <row r="383" spans="1:4" x14ac:dyDescent="0.2">
      <c r="A383" s="202">
        <f t="shared" si="5"/>
        <v>0</v>
      </c>
    </row>
    <row r="384" spans="1:4" x14ac:dyDescent="0.2">
      <c r="A384" s="292">
        <f t="shared" si="5"/>
        <v>1</v>
      </c>
      <c r="B384" s="293" t="s">
        <v>208</v>
      </c>
      <c r="C384" s="293" t="s">
        <v>37</v>
      </c>
      <c r="D384" s="277">
        <v>-18441506453.879986</v>
      </c>
    </row>
    <row r="385" spans="1:4" x14ac:dyDescent="0.2">
      <c r="A385" s="202">
        <f t="shared" si="5"/>
        <v>2</v>
      </c>
      <c r="B385" t="s">
        <v>210</v>
      </c>
      <c r="C385" t="s">
        <v>38</v>
      </c>
      <c r="D385" s="19">
        <v>0</v>
      </c>
    </row>
    <row r="386" spans="1:4" x14ac:dyDescent="0.2">
      <c r="A386" s="296">
        <f t="shared" si="5"/>
        <v>4</v>
      </c>
      <c r="B386" s="297" t="s">
        <v>213</v>
      </c>
      <c r="C386" s="297" t="s">
        <v>39</v>
      </c>
      <c r="D386" s="298">
        <v>0</v>
      </c>
    </row>
    <row r="387" spans="1:4" x14ac:dyDescent="0.2">
      <c r="A387" s="202">
        <f t="shared" ref="A387:A450" si="6">LEN(B387)</f>
        <v>6</v>
      </c>
      <c r="B387" t="s">
        <v>216</v>
      </c>
      <c r="C387" t="s">
        <v>217</v>
      </c>
      <c r="D387" s="19">
        <v>0</v>
      </c>
    </row>
    <row r="388" spans="1:4" x14ac:dyDescent="0.2">
      <c r="A388" s="202">
        <f t="shared" si="6"/>
        <v>8</v>
      </c>
      <c r="B388" t="s">
        <v>219</v>
      </c>
      <c r="C388" t="s">
        <v>217</v>
      </c>
      <c r="D388" s="19">
        <v>0</v>
      </c>
    </row>
    <row r="389" spans="1:4" x14ac:dyDescent="0.2">
      <c r="A389" s="202">
        <f t="shared" si="6"/>
        <v>10</v>
      </c>
      <c r="B389" t="s">
        <v>225</v>
      </c>
      <c r="C389" t="s">
        <v>226</v>
      </c>
      <c r="D389" s="19">
        <v>0</v>
      </c>
    </row>
    <row r="390" spans="1:4" x14ac:dyDescent="0.2">
      <c r="A390" s="202">
        <f t="shared" si="6"/>
        <v>12</v>
      </c>
      <c r="B390" t="s">
        <v>227</v>
      </c>
      <c r="C390" t="s">
        <v>228</v>
      </c>
      <c r="D390" s="19">
        <v>0</v>
      </c>
    </row>
    <row r="391" spans="1:4" x14ac:dyDescent="0.2">
      <c r="A391" s="202">
        <f t="shared" si="6"/>
        <v>12</v>
      </c>
      <c r="B391" t="s">
        <v>229</v>
      </c>
      <c r="C391" t="s">
        <v>230</v>
      </c>
      <c r="D391" s="19">
        <v>0</v>
      </c>
    </row>
    <row r="392" spans="1:4" x14ac:dyDescent="0.2">
      <c r="A392" s="202">
        <f t="shared" si="6"/>
        <v>12</v>
      </c>
      <c r="B392" t="s">
        <v>231</v>
      </c>
      <c r="C392" t="s">
        <v>232</v>
      </c>
      <c r="D392" s="19">
        <v>0</v>
      </c>
    </row>
    <row r="393" spans="1:4" x14ac:dyDescent="0.2">
      <c r="A393" s="202">
        <f t="shared" si="6"/>
        <v>12</v>
      </c>
      <c r="B393" t="s">
        <v>233</v>
      </c>
      <c r="C393" t="s">
        <v>234</v>
      </c>
      <c r="D393" s="19">
        <v>0</v>
      </c>
    </row>
    <row r="394" spans="1:4" x14ac:dyDescent="0.2">
      <c r="A394" s="202">
        <f t="shared" si="6"/>
        <v>0</v>
      </c>
    </row>
    <row r="395" spans="1:4" x14ac:dyDescent="0.2">
      <c r="A395" s="202">
        <f t="shared" si="6"/>
        <v>10</v>
      </c>
      <c r="B395" t="s">
        <v>237</v>
      </c>
      <c r="C395" t="s">
        <v>238</v>
      </c>
      <c r="D395" s="19">
        <v>0</v>
      </c>
    </row>
    <row r="396" spans="1:4" x14ac:dyDescent="0.2">
      <c r="A396" s="202">
        <f t="shared" si="6"/>
        <v>12</v>
      </c>
      <c r="B396" t="s">
        <v>241</v>
      </c>
      <c r="C396" t="s">
        <v>242</v>
      </c>
      <c r="D396" s="19">
        <v>0</v>
      </c>
    </row>
    <row r="397" spans="1:4" x14ac:dyDescent="0.2">
      <c r="A397" s="202">
        <f t="shared" si="6"/>
        <v>12</v>
      </c>
      <c r="B397" t="s">
        <v>243</v>
      </c>
      <c r="C397" t="s">
        <v>244</v>
      </c>
      <c r="D397" s="19">
        <v>0</v>
      </c>
    </row>
    <row r="398" spans="1:4" x14ac:dyDescent="0.2">
      <c r="A398" s="202">
        <f t="shared" si="6"/>
        <v>12</v>
      </c>
      <c r="B398" t="s">
        <v>247</v>
      </c>
      <c r="C398" t="s">
        <v>248</v>
      </c>
      <c r="D398" s="19">
        <v>0</v>
      </c>
    </row>
    <row r="399" spans="1:4" x14ac:dyDescent="0.2">
      <c r="A399" s="202">
        <f t="shared" si="6"/>
        <v>0</v>
      </c>
    </row>
    <row r="400" spans="1:4" x14ac:dyDescent="0.2">
      <c r="A400" s="202">
        <f t="shared" si="6"/>
        <v>2</v>
      </c>
      <c r="B400" t="s">
        <v>298</v>
      </c>
      <c r="C400" t="s">
        <v>41</v>
      </c>
      <c r="D400" s="19">
        <v>-5844798699.0199986</v>
      </c>
    </row>
    <row r="401" spans="1:4" x14ac:dyDescent="0.2">
      <c r="A401" s="296">
        <f t="shared" si="6"/>
        <v>4</v>
      </c>
      <c r="B401" s="297" t="s">
        <v>301</v>
      </c>
      <c r="C401" s="297" t="s">
        <v>42</v>
      </c>
      <c r="D401" s="298">
        <v>-319974660.07999998</v>
      </c>
    </row>
    <row r="402" spans="1:4" x14ac:dyDescent="0.2">
      <c r="A402" s="202">
        <f t="shared" si="6"/>
        <v>6</v>
      </c>
      <c r="B402" t="s">
        <v>302</v>
      </c>
      <c r="C402" t="s">
        <v>303</v>
      </c>
      <c r="D402" s="19">
        <v>-219974660.07999998</v>
      </c>
    </row>
    <row r="403" spans="1:4" x14ac:dyDescent="0.2">
      <c r="A403" s="202">
        <f t="shared" si="6"/>
        <v>8</v>
      </c>
      <c r="B403" t="s">
        <v>306</v>
      </c>
      <c r="C403" t="s">
        <v>303</v>
      </c>
      <c r="D403" s="19">
        <v>-148351350.89999998</v>
      </c>
    </row>
    <row r="404" spans="1:4" x14ac:dyDescent="0.2">
      <c r="A404" s="202">
        <f t="shared" si="6"/>
        <v>10</v>
      </c>
      <c r="B404" t="s">
        <v>309</v>
      </c>
      <c r="C404" t="s">
        <v>310</v>
      </c>
      <c r="D404" s="19">
        <v>82199234</v>
      </c>
    </row>
    <row r="405" spans="1:4" x14ac:dyDescent="0.2">
      <c r="A405" s="202">
        <f t="shared" si="6"/>
        <v>10</v>
      </c>
      <c r="B405" t="s">
        <v>313</v>
      </c>
      <c r="C405" t="s">
        <v>314</v>
      </c>
      <c r="D405" s="19">
        <v>-7019756</v>
      </c>
    </row>
    <row r="406" spans="1:4" x14ac:dyDescent="0.2">
      <c r="A406" s="202">
        <f t="shared" si="6"/>
        <v>10</v>
      </c>
      <c r="B406" t="s">
        <v>319</v>
      </c>
      <c r="C406" t="s">
        <v>320</v>
      </c>
      <c r="D406" s="19">
        <v>-137259</v>
      </c>
    </row>
    <row r="407" spans="1:4" x14ac:dyDescent="0.2">
      <c r="A407" s="202">
        <f t="shared" si="6"/>
        <v>10</v>
      </c>
      <c r="B407" t="s">
        <v>321</v>
      </c>
      <c r="C407" t="s">
        <v>322</v>
      </c>
      <c r="D407" s="19">
        <v>-8504650</v>
      </c>
    </row>
    <row r="408" spans="1:4" x14ac:dyDescent="0.2">
      <c r="A408" s="202">
        <f t="shared" si="6"/>
        <v>10</v>
      </c>
      <c r="B408" t="s">
        <v>331</v>
      </c>
      <c r="C408" t="s">
        <v>332</v>
      </c>
      <c r="D408" s="19">
        <v>-1175702.0000000037</v>
      </c>
    </row>
    <row r="409" spans="1:4" x14ac:dyDescent="0.2">
      <c r="A409" s="202">
        <f t="shared" si="6"/>
        <v>10</v>
      </c>
      <c r="B409" t="s">
        <v>335</v>
      </c>
      <c r="C409" t="s">
        <v>336</v>
      </c>
      <c r="D409" s="19">
        <v>-140814151.47999996</v>
      </c>
    </row>
    <row r="410" spans="1:4" x14ac:dyDescent="0.2">
      <c r="A410" s="202">
        <f t="shared" si="6"/>
        <v>10</v>
      </c>
      <c r="B410" t="s">
        <v>343</v>
      </c>
      <c r="C410" t="s">
        <v>344</v>
      </c>
      <c r="D410" s="19">
        <v>-72899066.420000002</v>
      </c>
    </row>
    <row r="411" spans="1:4" x14ac:dyDescent="0.2">
      <c r="A411" s="202">
        <f t="shared" si="6"/>
        <v>0</v>
      </c>
    </row>
    <row r="412" spans="1:4" x14ac:dyDescent="0.2">
      <c r="A412" s="202">
        <f t="shared" si="6"/>
        <v>8</v>
      </c>
      <c r="B412" t="s">
        <v>352</v>
      </c>
      <c r="C412" t="s">
        <v>314</v>
      </c>
      <c r="D412" s="19">
        <v>-4821608</v>
      </c>
    </row>
    <row r="413" spans="1:4" x14ac:dyDescent="0.2">
      <c r="A413" s="202">
        <f t="shared" si="6"/>
        <v>10</v>
      </c>
      <c r="B413" t="s">
        <v>355</v>
      </c>
      <c r="C413" t="s">
        <v>314</v>
      </c>
      <c r="D413" s="19">
        <v>-4821608</v>
      </c>
    </row>
    <row r="414" spans="1:4" x14ac:dyDescent="0.2">
      <c r="A414" s="202">
        <f t="shared" si="6"/>
        <v>0</v>
      </c>
    </row>
    <row r="415" spans="1:4" x14ac:dyDescent="0.2">
      <c r="A415" s="202">
        <f t="shared" si="6"/>
        <v>8</v>
      </c>
      <c r="B415" t="s">
        <v>1491</v>
      </c>
      <c r="C415" t="s">
        <v>326</v>
      </c>
      <c r="D415" s="19">
        <v>0</v>
      </c>
    </row>
    <row r="416" spans="1:4" x14ac:dyDescent="0.2">
      <c r="A416" s="202">
        <f t="shared" si="6"/>
        <v>10</v>
      </c>
      <c r="B416" t="s">
        <v>1492</v>
      </c>
      <c r="C416" t="s">
        <v>1493</v>
      </c>
      <c r="D416" s="19">
        <v>0</v>
      </c>
    </row>
    <row r="417" spans="1:4" x14ac:dyDescent="0.2">
      <c r="A417" s="202">
        <f t="shared" si="6"/>
        <v>0</v>
      </c>
    </row>
    <row r="418" spans="1:4" x14ac:dyDescent="0.2">
      <c r="A418" s="202">
        <f t="shared" si="6"/>
        <v>8</v>
      </c>
      <c r="B418" t="s">
        <v>374</v>
      </c>
      <c r="C418" t="s">
        <v>375</v>
      </c>
      <c r="D418" s="19">
        <v>-66801701.18</v>
      </c>
    </row>
    <row r="419" spans="1:4" x14ac:dyDescent="0.2">
      <c r="A419" s="202">
        <f t="shared" si="6"/>
        <v>10</v>
      </c>
      <c r="B419" t="s">
        <v>378</v>
      </c>
      <c r="C419" t="s">
        <v>379</v>
      </c>
      <c r="D419" s="19">
        <v>-66801701.18</v>
      </c>
    </row>
    <row r="420" spans="1:4" x14ac:dyDescent="0.2">
      <c r="A420" s="202">
        <f t="shared" si="6"/>
        <v>0</v>
      </c>
    </row>
    <row r="421" spans="1:4" x14ac:dyDescent="0.2">
      <c r="A421" s="202">
        <f t="shared" si="6"/>
        <v>6</v>
      </c>
      <c r="B421" t="s">
        <v>1942</v>
      </c>
      <c r="C421" t="s">
        <v>1943</v>
      </c>
      <c r="D421" s="19">
        <v>-100000000</v>
      </c>
    </row>
    <row r="422" spans="1:4" x14ac:dyDescent="0.2">
      <c r="A422" s="202">
        <f t="shared" si="6"/>
        <v>8</v>
      </c>
      <c r="B422" t="s">
        <v>1944</v>
      </c>
      <c r="C422" t="s">
        <v>1945</v>
      </c>
      <c r="D422" s="19">
        <v>-100000000</v>
      </c>
    </row>
    <row r="423" spans="1:4" x14ac:dyDescent="0.2">
      <c r="A423" s="202">
        <f t="shared" si="6"/>
        <v>10</v>
      </c>
      <c r="B423" t="s">
        <v>1946</v>
      </c>
      <c r="C423" t="s">
        <v>1947</v>
      </c>
      <c r="D423" s="19">
        <v>-100000000</v>
      </c>
    </row>
    <row r="424" spans="1:4" x14ac:dyDescent="0.2">
      <c r="A424" s="202">
        <f t="shared" si="6"/>
        <v>0</v>
      </c>
    </row>
    <row r="425" spans="1:4" x14ac:dyDescent="0.2">
      <c r="A425" s="296">
        <f t="shared" si="6"/>
        <v>4</v>
      </c>
      <c r="B425" s="297" t="s">
        <v>384</v>
      </c>
      <c r="C425" s="297" t="s">
        <v>43</v>
      </c>
      <c r="D425" s="298">
        <v>-1101497805.2199996</v>
      </c>
    </row>
    <row r="426" spans="1:4" x14ac:dyDescent="0.2">
      <c r="A426" s="202">
        <f t="shared" si="6"/>
        <v>6</v>
      </c>
      <c r="B426" t="s">
        <v>387</v>
      </c>
      <c r="C426" t="s">
        <v>388</v>
      </c>
      <c r="D426" s="19">
        <v>-1095113794.6099997</v>
      </c>
    </row>
    <row r="427" spans="1:4" x14ac:dyDescent="0.2">
      <c r="A427" s="202">
        <f t="shared" si="6"/>
        <v>8</v>
      </c>
      <c r="B427" t="s">
        <v>391</v>
      </c>
      <c r="C427" t="s">
        <v>392</v>
      </c>
      <c r="D427" s="19">
        <v>-1063505333.3299998</v>
      </c>
    </row>
    <row r="428" spans="1:4" x14ac:dyDescent="0.2">
      <c r="A428" s="202">
        <f t="shared" si="6"/>
        <v>10</v>
      </c>
      <c r="B428" t="s">
        <v>397</v>
      </c>
      <c r="C428" t="s">
        <v>398</v>
      </c>
      <c r="D428" s="19">
        <v>-5886193.4299999997</v>
      </c>
    </row>
    <row r="429" spans="1:4" x14ac:dyDescent="0.2">
      <c r="A429" s="202">
        <f t="shared" si="6"/>
        <v>10</v>
      </c>
      <c r="B429" t="s">
        <v>399</v>
      </c>
      <c r="C429" t="s">
        <v>400</v>
      </c>
      <c r="D429" s="19">
        <v>-1046074060.5999999</v>
      </c>
    </row>
    <row r="430" spans="1:4" x14ac:dyDescent="0.2">
      <c r="A430" s="202">
        <f t="shared" si="6"/>
        <v>10</v>
      </c>
      <c r="B430" t="s">
        <v>403</v>
      </c>
      <c r="C430" t="s">
        <v>404</v>
      </c>
      <c r="D430" s="19">
        <v>-5467989</v>
      </c>
    </row>
    <row r="431" spans="1:4" x14ac:dyDescent="0.2">
      <c r="A431" s="202">
        <f t="shared" si="6"/>
        <v>10</v>
      </c>
      <c r="B431" t="s">
        <v>407</v>
      </c>
      <c r="C431" t="s">
        <v>408</v>
      </c>
      <c r="D431" s="19">
        <v>-2733994.3000000007</v>
      </c>
    </row>
    <row r="432" spans="1:4" x14ac:dyDescent="0.2">
      <c r="A432" s="202">
        <f t="shared" si="6"/>
        <v>0</v>
      </c>
    </row>
    <row r="433" spans="1:4" x14ac:dyDescent="0.2">
      <c r="A433" s="202">
        <f t="shared" si="6"/>
        <v>10</v>
      </c>
      <c r="B433" t="s">
        <v>1948</v>
      </c>
      <c r="C433" t="s">
        <v>1949</v>
      </c>
      <c r="D433" s="19">
        <v>-1163295</v>
      </c>
    </row>
    <row r="434" spans="1:4" x14ac:dyDescent="0.2">
      <c r="A434" s="202">
        <f t="shared" si="6"/>
        <v>12</v>
      </c>
      <c r="B434" t="s">
        <v>1950</v>
      </c>
      <c r="C434" t="s">
        <v>1951</v>
      </c>
      <c r="D434" s="19">
        <v>-332370</v>
      </c>
    </row>
    <row r="435" spans="1:4" x14ac:dyDescent="0.2">
      <c r="A435" s="202">
        <f t="shared" si="6"/>
        <v>12</v>
      </c>
      <c r="B435" t="s">
        <v>1952</v>
      </c>
      <c r="C435" t="s">
        <v>1953</v>
      </c>
      <c r="D435" s="19">
        <v>-664740</v>
      </c>
    </row>
    <row r="436" spans="1:4" x14ac:dyDescent="0.2">
      <c r="A436" s="202">
        <f t="shared" si="6"/>
        <v>12</v>
      </c>
      <c r="B436" t="s">
        <v>1954</v>
      </c>
      <c r="C436" t="s">
        <v>1955</v>
      </c>
      <c r="D436" s="19">
        <v>-166185</v>
      </c>
    </row>
    <row r="437" spans="1:4" x14ac:dyDescent="0.2">
      <c r="A437" s="202">
        <f t="shared" si="6"/>
        <v>10</v>
      </c>
      <c r="B437" t="s">
        <v>411</v>
      </c>
      <c r="C437" t="s">
        <v>412</v>
      </c>
      <c r="D437" s="19">
        <v>-2179801</v>
      </c>
    </row>
    <row r="438" spans="1:4" x14ac:dyDescent="0.2">
      <c r="A438" s="202">
        <f t="shared" si="6"/>
        <v>0</v>
      </c>
    </row>
    <row r="439" spans="1:4" x14ac:dyDescent="0.2">
      <c r="A439" s="202">
        <f t="shared" si="6"/>
        <v>8</v>
      </c>
      <c r="B439" t="s">
        <v>415</v>
      </c>
      <c r="C439" t="s">
        <v>416</v>
      </c>
      <c r="D439" s="19">
        <v>0</v>
      </c>
    </row>
    <row r="440" spans="1:4" x14ac:dyDescent="0.2">
      <c r="A440" s="202">
        <f t="shared" si="6"/>
        <v>10</v>
      </c>
      <c r="B440" t="s">
        <v>419</v>
      </c>
      <c r="C440" t="s">
        <v>420</v>
      </c>
      <c r="D440" s="19">
        <v>0</v>
      </c>
    </row>
    <row r="441" spans="1:4" x14ac:dyDescent="0.2">
      <c r="A441" s="202">
        <f t="shared" si="6"/>
        <v>10</v>
      </c>
      <c r="B441" t="s">
        <v>423</v>
      </c>
      <c r="C441" t="s">
        <v>424</v>
      </c>
      <c r="D441" s="19">
        <v>0</v>
      </c>
    </row>
    <row r="442" spans="1:4" x14ac:dyDescent="0.2">
      <c r="A442" s="202">
        <f t="shared" si="6"/>
        <v>10</v>
      </c>
      <c r="B442" t="s">
        <v>427</v>
      </c>
      <c r="C442" t="s">
        <v>428</v>
      </c>
      <c r="D442" s="19">
        <v>0</v>
      </c>
    </row>
    <row r="443" spans="1:4" x14ac:dyDescent="0.2">
      <c r="A443" s="202">
        <f t="shared" si="6"/>
        <v>0</v>
      </c>
    </row>
    <row r="444" spans="1:4" x14ac:dyDescent="0.2">
      <c r="A444" s="202">
        <f t="shared" si="6"/>
        <v>8</v>
      </c>
      <c r="B444" t="s">
        <v>433</v>
      </c>
      <c r="C444" t="s">
        <v>434</v>
      </c>
      <c r="D444" s="19">
        <v>-3335582</v>
      </c>
    </row>
    <row r="445" spans="1:4" x14ac:dyDescent="0.2">
      <c r="A445" s="202">
        <f t="shared" si="6"/>
        <v>10</v>
      </c>
      <c r="B445" t="s">
        <v>437</v>
      </c>
      <c r="C445" t="s">
        <v>438</v>
      </c>
      <c r="D445" s="19">
        <v>-333559</v>
      </c>
    </row>
    <row r="446" spans="1:4" x14ac:dyDescent="0.2">
      <c r="A446" s="202">
        <f t="shared" si="6"/>
        <v>10</v>
      </c>
      <c r="B446" t="s">
        <v>439</v>
      </c>
      <c r="C446" t="s">
        <v>440</v>
      </c>
      <c r="D446" s="19">
        <v>-2223721</v>
      </c>
    </row>
    <row r="447" spans="1:4" x14ac:dyDescent="0.2">
      <c r="A447" s="202">
        <f t="shared" si="6"/>
        <v>10</v>
      </c>
      <c r="B447" t="s">
        <v>443</v>
      </c>
      <c r="C447" t="s">
        <v>444</v>
      </c>
      <c r="D447" s="19">
        <v>-555930</v>
      </c>
    </row>
    <row r="448" spans="1:4" x14ac:dyDescent="0.2">
      <c r="A448" s="202">
        <f t="shared" si="6"/>
        <v>10</v>
      </c>
      <c r="B448" t="s">
        <v>447</v>
      </c>
      <c r="C448" t="s">
        <v>448</v>
      </c>
      <c r="D448" s="19">
        <v>-222372</v>
      </c>
    </row>
    <row r="449" spans="1:4" x14ac:dyDescent="0.2">
      <c r="A449" s="202">
        <f t="shared" si="6"/>
        <v>0</v>
      </c>
    </row>
    <row r="450" spans="1:4" x14ac:dyDescent="0.2">
      <c r="A450" s="202">
        <f t="shared" si="6"/>
        <v>8</v>
      </c>
      <c r="B450" t="s">
        <v>1956</v>
      </c>
      <c r="C450" t="s">
        <v>1957</v>
      </c>
      <c r="D450" s="19">
        <v>-1319070</v>
      </c>
    </row>
    <row r="451" spans="1:4" x14ac:dyDescent="0.2">
      <c r="A451" s="202">
        <f t="shared" ref="A451:A514" si="7">LEN(B451)</f>
        <v>10</v>
      </c>
      <c r="B451" t="s">
        <v>1958</v>
      </c>
      <c r="C451" t="s">
        <v>1959</v>
      </c>
      <c r="D451" s="19">
        <v>-791442</v>
      </c>
    </row>
    <row r="452" spans="1:4" x14ac:dyDescent="0.2">
      <c r="A452" s="202">
        <f t="shared" si="7"/>
        <v>10</v>
      </c>
      <c r="B452" t="s">
        <v>1960</v>
      </c>
      <c r="C452" t="s">
        <v>1961</v>
      </c>
      <c r="D452" s="19">
        <v>-263814</v>
      </c>
    </row>
    <row r="453" spans="1:4" x14ac:dyDescent="0.2">
      <c r="A453" s="202">
        <f t="shared" si="7"/>
        <v>10</v>
      </c>
      <c r="B453" t="s">
        <v>1962</v>
      </c>
      <c r="C453" t="s">
        <v>1963</v>
      </c>
      <c r="D453" s="19">
        <v>-263814</v>
      </c>
    </row>
    <row r="454" spans="1:4" x14ac:dyDescent="0.2">
      <c r="A454" s="202">
        <f t="shared" si="7"/>
        <v>0</v>
      </c>
    </row>
    <row r="455" spans="1:4" x14ac:dyDescent="0.2">
      <c r="A455" s="202">
        <f t="shared" si="7"/>
        <v>8</v>
      </c>
      <c r="B455" t="s">
        <v>451</v>
      </c>
      <c r="C455" t="s">
        <v>452</v>
      </c>
      <c r="D455" s="19">
        <v>-967741.19999999925</v>
      </c>
    </row>
    <row r="456" spans="1:4" x14ac:dyDescent="0.2">
      <c r="A456" s="202">
        <f t="shared" si="7"/>
        <v>10</v>
      </c>
      <c r="B456" t="s">
        <v>455</v>
      </c>
      <c r="C456" t="s">
        <v>456</v>
      </c>
      <c r="D456" s="19">
        <v>-175953.39999999851</v>
      </c>
    </row>
    <row r="457" spans="1:4" x14ac:dyDescent="0.2">
      <c r="A457" s="202">
        <f t="shared" si="7"/>
        <v>10</v>
      </c>
      <c r="B457" t="s">
        <v>457</v>
      </c>
      <c r="C457" t="s">
        <v>458</v>
      </c>
      <c r="D457" s="19">
        <v>-175953</v>
      </c>
    </row>
    <row r="458" spans="1:4" x14ac:dyDescent="0.2">
      <c r="A458" s="202">
        <f t="shared" si="7"/>
        <v>10</v>
      </c>
      <c r="B458" t="s">
        <v>461</v>
      </c>
      <c r="C458" t="s">
        <v>462</v>
      </c>
      <c r="D458" s="19">
        <v>-527859</v>
      </c>
    </row>
    <row r="459" spans="1:4" x14ac:dyDescent="0.2">
      <c r="A459" s="202">
        <f t="shared" si="7"/>
        <v>10</v>
      </c>
      <c r="B459" t="s">
        <v>465</v>
      </c>
      <c r="C459" t="s">
        <v>466</v>
      </c>
      <c r="D459" s="19">
        <v>-87975.800000000745</v>
      </c>
    </row>
    <row r="460" spans="1:4" x14ac:dyDescent="0.2">
      <c r="A460" s="202">
        <f t="shared" si="7"/>
        <v>0</v>
      </c>
    </row>
    <row r="461" spans="1:4" x14ac:dyDescent="0.2">
      <c r="A461" s="202">
        <f t="shared" si="7"/>
        <v>8</v>
      </c>
      <c r="B461" t="s">
        <v>489</v>
      </c>
      <c r="C461" t="s">
        <v>490</v>
      </c>
      <c r="D461" s="19">
        <v>-2964500.08</v>
      </c>
    </row>
    <row r="462" spans="1:4" x14ac:dyDescent="0.2">
      <c r="A462" s="202">
        <f t="shared" si="7"/>
        <v>10</v>
      </c>
      <c r="B462" t="s">
        <v>493</v>
      </c>
      <c r="C462" t="s">
        <v>494</v>
      </c>
      <c r="D462" s="19">
        <v>-2964500.08</v>
      </c>
    </row>
    <row r="463" spans="1:4" x14ac:dyDescent="0.2">
      <c r="A463" s="202">
        <f t="shared" si="7"/>
        <v>0</v>
      </c>
    </row>
    <row r="464" spans="1:4" x14ac:dyDescent="0.2">
      <c r="A464" s="202">
        <f t="shared" si="7"/>
        <v>8</v>
      </c>
      <c r="B464" t="s">
        <v>497</v>
      </c>
      <c r="C464" t="s">
        <v>498</v>
      </c>
      <c r="D464" s="19">
        <v>-1244535</v>
      </c>
    </row>
    <row r="465" spans="1:4" x14ac:dyDescent="0.2">
      <c r="A465" s="202">
        <f t="shared" si="7"/>
        <v>10</v>
      </c>
      <c r="B465" t="s">
        <v>501</v>
      </c>
      <c r="C465" t="s">
        <v>502</v>
      </c>
      <c r="D465" s="19">
        <v>-518557</v>
      </c>
    </row>
    <row r="466" spans="1:4" x14ac:dyDescent="0.2">
      <c r="A466" s="202">
        <f t="shared" si="7"/>
        <v>10</v>
      </c>
      <c r="B466" t="s">
        <v>505</v>
      </c>
      <c r="C466" t="s">
        <v>506</v>
      </c>
      <c r="D466" s="19">
        <v>-103711</v>
      </c>
    </row>
    <row r="467" spans="1:4" x14ac:dyDescent="0.2">
      <c r="A467" s="202">
        <f t="shared" si="7"/>
        <v>10</v>
      </c>
      <c r="B467" t="s">
        <v>509</v>
      </c>
      <c r="C467" t="s">
        <v>510</v>
      </c>
      <c r="D467" s="19">
        <v>-259278</v>
      </c>
    </row>
    <row r="468" spans="1:4" x14ac:dyDescent="0.2">
      <c r="A468" s="202">
        <f t="shared" si="7"/>
        <v>10</v>
      </c>
      <c r="B468" t="s">
        <v>513</v>
      </c>
      <c r="C468" t="s">
        <v>514</v>
      </c>
      <c r="D468" s="19">
        <v>-155567</v>
      </c>
    </row>
    <row r="469" spans="1:4" x14ac:dyDescent="0.2">
      <c r="A469" s="202">
        <f t="shared" si="7"/>
        <v>10</v>
      </c>
      <c r="B469" t="s">
        <v>517</v>
      </c>
      <c r="C469" t="s">
        <v>518</v>
      </c>
      <c r="D469" s="19">
        <v>-103711</v>
      </c>
    </row>
    <row r="470" spans="1:4" x14ac:dyDescent="0.2">
      <c r="A470" s="202">
        <f t="shared" si="7"/>
        <v>10</v>
      </c>
      <c r="B470" t="s">
        <v>1964</v>
      </c>
      <c r="C470" t="s">
        <v>1965</v>
      </c>
      <c r="D470" s="19">
        <v>-103711</v>
      </c>
    </row>
    <row r="471" spans="1:4" x14ac:dyDescent="0.2">
      <c r="A471" s="202">
        <f t="shared" si="7"/>
        <v>0</v>
      </c>
    </row>
    <row r="472" spans="1:4" x14ac:dyDescent="0.2">
      <c r="A472" s="202">
        <f t="shared" si="7"/>
        <v>8</v>
      </c>
      <c r="B472" t="s">
        <v>1966</v>
      </c>
      <c r="C472" t="s">
        <v>1967</v>
      </c>
      <c r="D472" s="19">
        <v>-20093142</v>
      </c>
    </row>
    <row r="473" spans="1:4" x14ac:dyDescent="0.2">
      <c r="A473" s="202">
        <f t="shared" si="7"/>
        <v>10</v>
      </c>
      <c r="B473" t="s">
        <v>1968</v>
      </c>
      <c r="C473" t="s">
        <v>1969</v>
      </c>
      <c r="D473" s="19">
        <v>-2511652</v>
      </c>
    </row>
    <row r="474" spans="1:4" x14ac:dyDescent="0.2">
      <c r="A474" s="202">
        <f t="shared" si="7"/>
        <v>10</v>
      </c>
      <c r="B474" t="s">
        <v>1970</v>
      </c>
      <c r="C474" t="s">
        <v>1971</v>
      </c>
      <c r="D474" s="19">
        <v>-8372143</v>
      </c>
    </row>
    <row r="475" spans="1:4" x14ac:dyDescent="0.2">
      <c r="A475" s="202">
        <f t="shared" si="7"/>
        <v>10</v>
      </c>
      <c r="B475" t="s">
        <v>1972</v>
      </c>
      <c r="C475" t="s">
        <v>1973</v>
      </c>
      <c r="D475" s="19">
        <v>-4186090</v>
      </c>
    </row>
    <row r="476" spans="1:4" x14ac:dyDescent="0.2">
      <c r="A476" s="202">
        <f t="shared" si="7"/>
        <v>10</v>
      </c>
      <c r="B476" t="s">
        <v>1974</v>
      </c>
      <c r="C476" t="s">
        <v>1975</v>
      </c>
      <c r="D476" s="19">
        <v>-1674419</v>
      </c>
    </row>
    <row r="477" spans="1:4" x14ac:dyDescent="0.2">
      <c r="A477" s="202">
        <f t="shared" si="7"/>
        <v>10</v>
      </c>
      <c r="B477" t="s">
        <v>1976</v>
      </c>
      <c r="C477" t="s">
        <v>1977</v>
      </c>
      <c r="D477" s="19">
        <v>-1674419</v>
      </c>
    </row>
    <row r="478" spans="1:4" x14ac:dyDescent="0.2">
      <c r="A478" s="202">
        <f t="shared" si="7"/>
        <v>10</v>
      </c>
      <c r="B478" t="s">
        <v>1978</v>
      </c>
      <c r="C478" t="s">
        <v>1979</v>
      </c>
      <c r="D478" s="19">
        <v>-1674419</v>
      </c>
    </row>
    <row r="479" spans="1:4" x14ac:dyDescent="0.2">
      <c r="A479" s="202">
        <f t="shared" si="7"/>
        <v>0</v>
      </c>
    </row>
    <row r="480" spans="1:4" x14ac:dyDescent="0.2">
      <c r="A480" s="202">
        <f t="shared" si="7"/>
        <v>8</v>
      </c>
      <c r="B480" t="s">
        <v>1980</v>
      </c>
      <c r="C480" t="s">
        <v>1981</v>
      </c>
      <c r="D480" s="19">
        <v>-1053436</v>
      </c>
    </row>
    <row r="481" spans="1:4" x14ac:dyDescent="0.2">
      <c r="A481" s="202">
        <f t="shared" si="7"/>
        <v>10</v>
      </c>
      <c r="B481" t="s">
        <v>1982</v>
      </c>
      <c r="C481" t="s">
        <v>1983</v>
      </c>
      <c r="D481" s="19">
        <v>-632061</v>
      </c>
    </row>
    <row r="482" spans="1:4" x14ac:dyDescent="0.2">
      <c r="A482" s="202">
        <f t="shared" si="7"/>
        <v>10</v>
      </c>
      <c r="B482" t="s">
        <v>1984</v>
      </c>
      <c r="C482" t="s">
        <v>1985</v>
      </c>
      <c r="D482" s="19">
        <v>-105344</v>
      </c>
    </row>
    <row r="483" spans="1:4" x14ac:dyDescent="0.2">
      <c r="A483" s="202">
        <f t="shared" si="7"/>
        <v>10</v>
      </c>
      <c r="B483" t="s">
        <v>1986</v>
      </c>
      <c r="C483" t="s">
        <v>1987</v>
      </c>
      <c r="D483" s="19">
        <v>-105344</v>
      </c>
    </row>
    <row r="484" spans="1:4" x14ac:dyDescent="0.2">
      <c r="A484" s="202">
        <f t="shared" si="7"/>
        <v>10</v>
      </c>
      <c r="B484" t="s">
        <v>1988</v>
      </c>
      <c r="C484" t="s">
        <v>1989</v>
      </c>
      <c r="D484" s="19">
        <v>-210687</v>
      </c>
    </row>
    <row r="485" spans="1:4" x14ac:dyDescent="0.2">
      <c r="A485" s="202">
        <f t="shared" si="7"/>
        <v>0</v>
      </c>
    </row>
    <row r="486" spans="1:4" x14ac:dyDescent="0.2">
      <c r="A486" s="202">
        <f t="shared" si="7"/>
        <v>8</v>
      </c>
      <c r="B486" t="s">
        <v>2368</v>
      </c>
      <c r="C486" t="s">
        <v>2367</v>
      </c>
      <c r="D486" s="19">
        <v>-351523</v>
      </c>
    </row>
    <row r="487" spans="1:4" x14ac:dyDescent="0.2">
      <c r="A487" s="202">
        <f t="shared" si="7"/>
        <v>10</v>
      </c>
      <c r="B487" t="s">
        <v>2366</v>
      </c>
      <c r="C487" t="s">
        <v>2365</v>
      </c>
      <c r="D487" s="19">
        <v>-200870</v>
      </c>
    </row>
    <row r="488" spans="1:4" x14ac:dyDescent="0.2">
      <c r="A488" s="202">
        <f t="shared" si="7"/>
        <v>10</v>
      </c>
      <c r="B488" t="s">
        <v>2364</v>
      </c>
      <c r="C488" t="s">
        <v>2363</v>
      </c>
      <c r="D488" s="19">
        <v>-100435</v>
      </c>
    </row>
    <row r="489" spans="1:4" x14ac:dyDescent="0.2">
      <c r="A489" s="202">
        <f t="shared" si="7"/>
        <v>10</v>
      </c>
      <c r="B489" t="s">
        <v>2362</v>
      </c>
      <c r="C489" t="s">
        <v>2361</v>
      </c>
      <c r="D489" s="19">
        <v>-50218</v>
      </c>
    </row>
    <row r="490" spans="1:4" x14ac:dyDescent="0.2">
      <c r="A490" s="202">
        <f t="shared" si="7"/>
        <v>0</v>
      </c>
    </row>
    <row r="491" spans="1:4" x14ac:dyDescent="0.2">
      <c r="A491" s="202">
        <f t="shared" si="7"/>
        <v>8</v>
      </c>
      <c r="B491" t="s">
        <v>2360</v>
      </c>
      <c r="C491" t="s">
        <v>2359</v>
      </c>
      <c r="D491" s="19">
        <v>-278932</v>
      </c>
    </row>
    <row r="492" spans="1:4" x14ac:dyDescent="0.2">
      <c r="A492" s="202">
        <f t="shared" si="7"/>
        <v>10</v>
      </c>
      <c r="B492" t="s">
        <v>2358</v>
      </c>
      <c r="C492" t="s">
        <v>2357</v>
      </c>
      <c r="D492" s="19">
        <v>-116222</v>
      </c>
    </row>
    <row r="493" spans="1:4" x14ac:dyDescent="0.2">
      <c r="A493" s="202">
        <f t="shared" si="7"/>
        <v>10</v>
      </c>
      <c r="B493" t="s">
        <v>2356</v>
      </c>
      <c r="C493" t="s">
        <v>2355</v>
      </c>
      <c r="D493" s="19">
        <v>-23244</v>
      </c>
    </row>
    <row r="494" spans="1:4" x14ac:dyDescent="0.2">
      <c r="A494" s="202">
        <f t="shared" si="7"/>
        <v>10</v>
      </c>
      <c r="B494" t="s">
        <v>2354</v>
      </c>
      <c r="C494" t="s">
        <v>2353</v>
      </c>
      <c r="D494" s="19">
        <v>-58111</v>
      </c>
    </row>
    <row r="495" spans="1:4" x14ac:dyDescent="0.2">
      <c r="A495" s="202">
        <f t="shared" si="7"/>
        <v>10</v>
      </c>
      <c r="B495" t="s">
        <v>2352</v>
      </c>
      <c r="C495" t="s">
        <v>2351</v>
      </c>
      <c r="D495" s="19">
        <v>-34867</v>
      </c>
    </row>
    <row r="496" spans="1:4" x14ac:dyDescent="0.2">
      <c r="A496" s="202">
        <f t="shared" si="7"/>
        <v>10</v>
      </c>
      <c r="B496" t="s">
        <v>2350</v>
      </c>
      <c r="C496" t="s">
        <v>518</v>
      </c>
      <c r="D496" s="19">
        <v>-23244</v>
      </c>
    </row>
    <row r="497" spans="1:4" x14ac:dyDescent="0.2">
      <c r="A497" s="202">
        <f t="shared" si="7"/>
        <v>10</v>
      </c>
      <c r="B497" t="s">
        <v>2349</v>
      </c>
      <c r="C497" t="s">
        <v>2348</v>
      </c>
      <c r="D497" s="19">
        <v>-23244</v>
      </c>
    </row>
    <row r="498" spans="1:4" x14ac:dyDescent="0.2">
      <c r="A498" s="202">
        <f t="shared" si="7"/>
        <v>0</v>
      </c>
    </row>
    <row r="499" spans="1:4" x14ac:dyDescent="0.2">
      <c r="A499" s="202">
        <f t="shared" si="7"/>
        <v>6</v>
      </c>
      <c r="B499" t="s">
        <v>527</v>
      </c>
      <c r="C499" t="s">
        <v>528</v>
      </c>
      <c r="D499" s="19">
        <v>-6384010.6099999994</v>
      </c>
    </row>
    <row r="500" spans="1:4" x14ac:dyDescent="0.2">
      <c r="A500" s="202">
        <f t="shared" si="7"/>
        <v>8</v>
      </c>
      <c r="B500" t="s">
        <v>530</v>
      </c>
      <c r="C500" t="s">
        <v>531</v>
      </c>
      <c r="D500" s="19">
        <v>-6384010.6099999994</v>
      </c>
    </row>
    <row r="501" spans="1:4" x14ac:dyDescent="0.2">
      <c r="A501" s="202">
        <f t="shared" si="7"/>
        <v>10</v>
      </c>
      <c r="B501" t="s">
        <v>533</v>
      </c>
      <c r="C501" t="s">
        <v>534</v>
      </c>
      <c r="D501" s="19">
        <v>-6384010.6099999994</v>
      </c>
    </row>
    <row r="502" spans="1:4" x14ac:dyDescent="0.2">
      <c r="A502" s="202">
        <f t="shared" si="7"/>
        <v>0</v>
      </c>
    </row>
    <row r="503" spans="1:4" x14ac:dyDescent="0.2">
      <c r="A503" s="202">
        <f t="shared" si="7"/>
        <v>6</v>
      </c>
      <c r="B503" t="s">
        <v>2347</v>
      </c>
      <c r="C503" t="s">
        <v>2346</v>
      </c>
      <c r="D503" s="19">
        <v>0</v>
      </c>
    </row>
    <row r="504" spans="1:4" x14ac:dyDescent="0.2">
      <c r="A504" s="202">
        <f t="shared" si="7"/>
        <v>8</v>
      </c>
      <c r="B504" t="s">
        <v>2345</v>
      </c>
      <c r="C504" t="s">
        <v>2344</v>
      </c>
      <c r="D504" s="19">
        <v>0</v>
      </c>
    </row>
    <row r="505" spans="1:4" x14ac:dyDescent="0.2">
      <c r="A505" s="202">
        <f t="shared" si="7"/>
        <v>0</v>
      </c>
    </row>
    <row r="506" spans="1:4" x14ac:dyDescent="0.2">
      <c r="A506" s="296">
        <f t="shared" si="7"/>
        <v>4</v>
      </c>
      <c r="B506" s="297" t="s">
        <v>537</v>
      </c>
      <c r="C506" s="297" t="s">
        <v>44</v>
      </c>
      <c r="D506" s="298">
        <v>-23842705.669999998</v>
      </c>
    </row>
    <row r="507" spans="1:4" x14ac:dyDescent="0.2">
      <c r="A507" s="202">
        <f t="shared" si="7"/>
        <v>6</v>
      </c>
      <c r="B507" t="s">
        <v>538</v>
      </c>
      <c r="C507" t="s">
        <v>539</v>
      </c>
      <c r="D507" s="19">
        <v>-16964062</v>
      </c>
    </row>
    <row r="508" spans="1:4" x14ac:dyDescent="0.2">
      <c r="A508" s="202">
        <f t="shared" si="7"/>
        <v>8</v>
      </c>
      <c r="B508" t="s">
        <v>540</v>
      </c>
      <c r="C508" t="s">
        <v>541</v>
      </c>
      <c r="D508" s="19">
        <v>-16964062</v>
      </c>
    </row>
    <row r="509" spans="1:4" x14ac:dyDescent="0.2">
      <c r="A509" s="202">
        <f t="shared" si="7"/>
        <v>10</v>
      </c>
      <c r="B509" t="s">
        <v>542</v>
      </c>
      <c r="C509" t="s">
        <v>543</v>
      </c>
      <c r="D509" s="19">
        <v>-16964062</v>
      </c>
    </row>
    <row r="510" spans="1:4" x14ac:dyDescent="0.2">
      <c r="A510" s="202">
        <f t="shared" si="7"/>
        <v>0</v>
      </c>
    </row>
    <row r="511" spans="1:4" x14ac:dyDescent="0.2">
      <c r="A511" s="202">
        <f t="shared" si="7"/>
        <v>6</v>
      </c>
      <c r="B511" t="s">
        <v>544</v>
      </c>
      <c r="C511" t="s">
        <v>545</v>
      </c>
      <c r="D511" s="19">
        <v>-6094585.6699999981</v>
      </c>
    </row>
    <row r="512" spans="1:4" x14ac:dyDescent="0.2">
      <c r="A512" s="202">
        <f t="shared" si="7"/>
        <v>8</v>
      </c>
      <c r="B512" t="s">
        <v>546</v>
      </c>
      <c r="C512" t="s">
        <v>547</v>
      </c>
      <c r="D512" s="19">
        <v>-6094585.6699999981</v>
      </c>
    </row>
    <row r="513" spans="1:4" x14ac:dyDescent="0.2">
      <c r="A513" s="202">
        <f t="shared" si="7"/>
        <v>10</v>
      </c>
      <c r="B513" t="s">
        <v>548</v>
      </c>
      <c r="C513" t="s">
        <v>547</v>
      </c>
      <c r="D513" s="19">
        <v>-6094585.6699999981</v>
      </c>
    </row>
    <row r="514" spans="1:4" x14ac:dyDescent="0.2">
      <c r="A514" s="202">
        <f t="shared" si="7"/>
        <v>0</v>
      </c>
    </row>
    <row r="515" spans="1:4" x14ac:dyDescent="0.2">
      <c r="A515" s="202">
        <f t="shared" ref="A515:A578" si="8">LEN(B515)</f>
        <v>6</v>
      </c>
      <c r="B515" t="s">
        <v>549</v>
      </c>
      <c r="C515" t="s">
        <v>550</v>
      </c>
      <c r="D515" s="19">
        <v>-784058</v>
      </c>
    </row>
    <row r="516" spans="1:4" x14ac:dyDescent="0.2">
      <c r="A516" s="202">
        <f t="shared" si="8"/>
        <v>8</v>
      </c>
      <c r="B516" t="s">
        <v>551</v>
      </c>
      <c r="C516" t="s">
        <v>550</v>
      </c>
      <c r="D516" s="19">
        <v>-784058</v>
      </c>
    </row>
    <row r="517" spans="1:4" x14ac:dyDescent="0.2">
      <c r="A517" s="202">
        <f t="shared" si="8"/>
        <v>10</v>
      </c>
      <c r="B517" t="s">
        <v>552</v>
      </c>
      <c r="C517" t="s">
        <v>553</v>
      </c>
      <c r="D517" s="19">
        <v>-784058</v>
      </c>
    </row>
    <row r="518" spans="1:4" x14ac:dyDescent="0.2">
      <c r="A518" s="202">
        <f t="shared" si="8"/>
        <v>0</v>
      </c>
    </row>
    <row r="519" spans="1:4" x14ac:dyDescent="0.2">
      <c r="A519" s="202">
        <f t="shared" si="8"/>
        <v>6</v>
      </c>
      <c r="B519" t="s">
        <v>554</v>
      </c>
      <c r="C519" t="s">
        <v>555</v>
      </c>
      <c r="D519" s="19">
        <v>0</v>
      </c>
    </row>
    <row r="520" spans="1:4" x14ac:dyDescent="0.2">
      <c r="A520" s="202">
        <f t="shared" si="8"/>
        <v>8</v>
      </c>
      <c r="B520" t="s">
        <v>556</v>
      </c>
      <c r="C520" t="s">
        <v>557</v>
      </c>
      <c r="D520" s="19">
        <v>0</v>
      </c>
    </row>
    <row r="521" spans="1:4" x14ac:dyDescent="0.2">
      <c r="A521" s="202">
        <f t="shared" si="8"/>
        <v>10</v>
      </c>
      <c r="B521" t="s">
        <v>558</v>
      </c>
      <c r="C521" t="s">
        <v>557</v>
      </c>
      <c r="D521" s="19">
        <v>0</v>
      </c>
    </row>
    <row r="522" spans="1:4" x14ac:dyDescent="0.2">
      <c r="A522" s="202">
        <f t="shared" si="8"/>
        <v>0</v>
      </c>
    </row>
    <row r="523" spans="1:4" x14ac:dyDescent="0.2">
      <c r="A523" s="296">
        <f t="shared" si="8"/>
        <v>4</v>
      </c>
      <c r="B523" s="297" t="s">
        <v>559</v>
      </c>
      <c r="C523" s="297" t="s">
        <v>45</v>
      </c>
      <c r="D523" s="298">
        <v>-47108874.509999998</v>
      </c>
    </row>
    <row r="524" spans="1:4" x14ac:dyDescent="0.2">
      <c r="A524" s="202">
        <f t="shared" si="8"/>
        <v>6</v>
      </c>
      <c r="B524" t="s">
        <v>560</v>
      </c>
      <c r="C524" t="s">
        <v>561</v>
      </c>
      <c r="D524" s="19">
        <v>0</v>
      </c>
    </row>
    <row r="525" spans="1:4" x14ac:dyDescent="0.2">
      <c r="A525" s="202">
        <f t="shared" si="8"/>
        <v>8</v>
      </c>
      <c r="B525" t="s">
        <v>562</v>
      </c>
      <c r="C525" t="s">
        <v>563</v>
      </c>
      <c r="D525" s="19">
        <v>0</v>
      </c>
    </row>
    <row r="526" spans="1:4" x14ac:dyDescent="0.2">
      <c r="A526" s="202">
        <f t="shared" si="8"/>
        <v>10</v>
      </c>
      <c r="B526" t="s">
        <v>564</v>
      </c>
      <c r="C526" t="s">
        <v>565</v>
      </c>
      <c r="D526" s="19">
        <v>0</v>
      </c>
    </row>
    <row r="527" spans="1:4" x14ac:dyDescent="0.2">
      <c r="A527" s="202">
        <f t="shared" si="8"/>
        <v>0</v>
      </c>
    </row>
    <row r="528" spans="1:4" x14ac:dyDescent="0.2">
      <c r="A528" s="202">
        <f t="shared" si="8"/>
        <v>6</v>
      </c>
      <c r="B528" t="s">
        <v>566</v>
      </c>
      <c r="C528" t="s">
        <v>567</v>
      </c>
      <c r="D528" s="19">
        <v>-11831599</v>
      </c>
    </row>
    <row r="529" spans="1:4" x14ac:dyDescent="0.2">
      <c r="A529" s="202">
        <f t="shared" si="8"/>
        <v>8</v>
      </c>
      <c r="B529" t="s">
        <v>568</v>
      </c>
      <c r="C529" t="s">
        <v>569</v>
      </c>
      <c r="D529" s="19">
        <v>-11831599</v>
      </c>
    </row>
    <row r="530" spans="1:4" x14ac:dyDescent="0.2">
      <c r="A530" s="202">
        <f t="shared" si="8"/>
        <v>10</v>
      </c>
      <c r="B530" t="s">
        <v>570</v>
      </c>
      <c r="C530" t="s">
        <v>571</v>
      </c>
      <c r="D530" s="19">
        <v>-6667210</v>
      </c>
    </row>
    <row r="531" spans="1:4" x14ac:dyDescent="0.2">
      <c r="A531" s="202">
        <f t="shared" si="8"/>
        <v>10</v>
      </c>
      <c r="B531" t="s">
        <v>1990</v>
      </c>
      <c r="C531" t="s">
        <v>1991</v>
      </c>
      <c r="D531" s="19">
        <v>-207200</v>
      </c>
    </row>
    <row r="532" spans="1:4" x14ac:dyDescent="0.2">
      <c r="A532" s="202">
        <f t="shared" si="8"/>
        <v>10</v>
      </c>
      <c r="B532" t="s">
        <v>572</v>
      </c>
      <c r="C532" t="s">
        <v>573</v>
      </c>
      <c r="D532" s="19">
        <v>-4399023</v>
      </c>
    </row>
    <row r="533" spans="1:4" x14ac:dyDescent="0.2">
      <c r="A533" s="202">
        <f t="shared" si="8"/>
        <v>10</v>
      </c>
      <c r="B533" t="s">
        <v>574</v>
      </c>
      <c r="C533" t="s">
        <v>575</v>
      </c>
      <c r="D533" s="19">
        <v>-123000</v>
      </c>
    </row>
    <row r="534" spans="1:4" x14ac:dyDescent="0.2">
      <c r="A534" s="202">
        <f t="shared" si="8"/>
        <v>10</v>
      </c>
      <c r="B534" t="s">
        <v>1992</v>
      </c>
      <c r="C534" t="s">
        <v>1993</v>
      </c>
      <c r="D534" s="19">
        <v>-294000</v>
      </c>
    </row>
    <row r="535" spans="1:4" x14ac:dyDescent="0.2">
      <c r="A535" s="202">
        <f t="shared" si="8"/>
        <v>10</v>
      </c>
      <c r="B535" t="s">
        <v>576</v>
      </c>
      <c r="C535" t="s">
        <v>577</v>
      </c>
      <c r="D535" s="19">
        <v>-141166</v>
      </c>
    </row>
    <row r="536" spans="1:4" x14ac:dyDescent="0.2">
      <c r="A536" s="202">
        <f t="shared" si="8"/>
        <v>0</v>
      </c>
    </row>
    <row r="537" spans="1:4" x14ac:dyDescent="0.2">
      <c r="A537" s="202">
        <f t="shared" si="8"/>
        <v>6</v>
      </c>
      <c r="B537" t="s">
        <v>578</v>
      </c>
      <c r="C537" t="s">
        <v>579</v>
      </c>
      <c r="D537" s="19">
        <v>-1425714</v>
      </c>
    </row>
    <row r="538" spans="1:4" x14ac:dyDescent="0.2">
      <c r="A538" s="202">
        <f t="shared" si="8"/>
        <v>8</v>
      </c>
      <c r="B538" t="s">
        <v>580</v>
      </c>
      <c r="C538" t="s">
        <v>581</v>
      </c>
      <c r="D538" s="19">
        <v>-103698</v>
      </c>
    </row>
    <row r="539" spans="1:4" x14ac:dyDescent="0.2">
      <c r="A539" s="202">
        <f t="shared" si="8"/>
        <v>10</v>
      </c>
      <c r="B539" t="s">
        <v>582</v>
      </c>
      <c r="C539" t="s">
        <v>583</v>
      </c>
      <c r="D539" s="19">
        <v>-1219832</v>
      </c>
    </row>
    <row r="540" spans="1:4" x14ac:dyDescent="0.2">
      <c r="A540" s="202">
        <f t="shared" si="8"/>
        <v>10</v>
      </c>
      <c r="B540" t="s">
        <v>1994</v>
      </c>
      <c r="C540" t="s">
        <v>1995</v>
      </c>
      <c r="D540" s="19">
        <v>1116134</v>
      </c>
    </row>
    <row r="541" spans="1:4" x14ac:dyDescent="0.2">
      <c r="A541" s="202">
        <f t="shared" si="8"/>
        <v>0</v>
      </c>
    </row>
    <row r="542" spans="1:4" x14ac:dyDescent="0.2">
      <c r="A542" s="202">
        <f t="shared" si="8"/>
        <v>8</v>
      </c>
      <c r="B542" t="s">
        <v>1996</v>
      </c>
      <c r="C542" t="s">
        <v>1997</v>
      </c>
      <c r="D542" s="19">
        <v>-205882</v>
      </c>
    </row>
    <row r="543" spans="1:4" x14ac:dyDescent="0.2">
      <c r="A543" s="202">
        <f t="shared" si="8"/>
        <v>10</v>
      </c>
      <c r="B543" t="s">
        <v>1998</v>
      </c>
      <c r="C543" t="s">
        <v>1997</v>
      </c>
      <c r="D543" s="19">
        <v>-205882</v>
      </c>
    </row>
    <row r="544" spans="1:4" x14ac:dyDescent="0.2">
      <c r="A544" s="202">
        <f t="shared" si="8"/>
        <v>8</v>
      </c>
      <c r="B544" t="s">
        <v>1999</v>
      </c>
      <c r="C544" t="s">
        <v>2000</v>
      </c>
      <c r="D544" s="19">
        <v>-1116134</v>
      </c>
    </row>
    <row r="545" spans="1:4" x14ac:dyDescent="0.2">
      <c r="A545" s="202">
        <f t="shared" si="8"/>
        <v>0</v>
      </c>
    </row>
    <row r="546" spans="1:4" x14ac:dyDescent="0.2">
      <c r="A546" s="202">
        <f t="shared" si="8"/>
        <v>6</v>
      </c>
      <c r="B546" t="s">
        <v>584</v>
      </c>
      <c r="C546" t="s">
        <v>585</v>
      </c>
      <c r="D546" s="19">
        <v>-1394698</v>
      </c>
    </row>
    <row r="547" spans="1:4" x14ac:dyDescent="0.2">
      <c r="A547" s="202">
        <f t="shared" si="8"/>
        <v>8</v>
      </c>
      <c r="B547" t="s">
        <v>586</v>
      </c>
      <c r="C547" t="s">
        <v>587</v>
      </c>
      <c r="D547" s="19">
        <v>-1394698</v>
      </c>
    </row>
    <row r="548" spans="1:4" x14ac:dyDescent="0.2">
      <c r="A548" s="202">
        <f t="shared" si="8"/>
        <v>10</v>
      </c>
      <c r="B548" t="s">
        <v>588</v>
      </c>
      <c r="C548" t="s">
        <v>589</v>
      </c>
      <c r="D548" s="19">
        <v>0</v>
      </c>
    </row>
    <row r="549" spans="1:4" x14ac:dyDescent="0.2">
      <c r="A549" s="202">
        <f t="shared" si="8"/>
        <v>10</v>
      </c>
      <c r="B549" t="s">
        <v>590</v>
      </c>
      <c r="C549" t="s">
        <v>591</v>
      </c>
      <c r="D549" s="19">
        <v>-1394698</v>
      </c>
    </row>
    <row r="550" spans="1:4" x14ac:dyDescent="0.2">
      <c r="A550" s="202">
        <f t="shared" si="8"/>
        <v>0</v>
      </c>
    </row>
    <row r="551" spans="1:4" x14ac:dyDescent="0.2">
      <c r="A551" s="202">
        <f t="shared" si="8"/>
        <v>6</v>
      </c>
      <c r="B551" t="s">
        <v>593</v>
      </c>
      <c r="C551" t="s">
        <v>594</v>
      </c>
      <c r="D551" s="19">
        <v>-10929000</v>
      </c>
    </row>
    <row r="552" spans="1:4" x14ac:dyDescent="0.2">
      <c r="A552" s="202">
        <f t="shared" si="8"/>
        <v>8</v>
      </c>
      <c r="B552" t="s">
        <v>595</v>
      </c>
      <c r="C552" t="s">
        <v>596</v>
      </c>
      <c r="D552" s="19">
        <v>8400000</v>
      </c>
    </row>
    <row r="553" spans="1:4" x14ac:dyDescent="0.2">
      <c r="A553" s="202">
        <f t="shared" si="8"/>
        <v>10</v>
      </c>
      <c r="B553" t="s">
        <v>598</v>
      </c>
      <c r="C553" t="s">
        <v>596</v>
      </c>
      <c r="D553" s="19">
        <v>8400000</v>
      </c>
    </row>
    <row r="554" spans="1:4" x14ac:dyDescent="0.2">
      <c r="A554" s="202">
        <f t="shared" si="8"/>
        <v>8</v>
      </c>
      <c r="B554" t="s">
        <v>2001</v>
      </c>
      <c r="C554" t="s">
        <v>2002</v>
      </c>
      <c r="D554" s="19">
        <v>-19329000</v>
      </c>
    </row>
    <row r="555" spans="1:4" x14ac:dyDescent="0.2">
      <c r="A555" s="202">
        <f t="shared" si="8"/>
        <v>0</v>
      </c>
    </row>
    <row r="556" spans="1:4" x14ac:dyDescent="0.2">
      <c r="A556" s="202">
        <f t="shared" si="8"/>
        <v>6</v>
      </c>
      <c r="B556" t="s">
        <v>601</v>
      </c>
      <c r="C556" t="s">
        <v>602</v>
      </c>
      <c r="D556" s="19">
        <v>-15709538</v>
      </c>
    </row>
    <row r="557" spans="1:4" x14ac:dyDescent="0.2">
      <c r="A557" s="202">
        <f t="shared" si="8"/>
        <v>8</v>
      </c>
      <c r="B557" t="s">
        <v>605</v>
      </c>
      <c r="C557" t="s">
        <v>606</v>
      </c>
      <c r="D557" s="19">
        <v>39648771</v>
      </c>
    </row>
    <row r="558" spans="1:4" x14ac:dyDescent="0.2">
      <c r="A558" s="202">
        <f t="shared" si="8"/>
        <v>10</v>
      </c>
      <c r="B558" t="s">
        <v>609</v>
      </c>
      <c r="C558" t="s">
        <v>610</v>
      </c>
      <c r="D558" s="19">
        <v>32609933</v>
      </c>
    </row>
    <row r="559" spans="1:4" x14ac:dyDescent="0.2">
      <c r="A559" s="202">
        <f t="shared" si="8"/>
        <v>10</v>
      </c>
      <c r="B559" t="s">
        <v>611</v>
      </c>
      <c r="C559" t="s">
        <v>612</v>
      </c>
      <c r="D559" s="19">
        <v>7038838</v>
      </c>
    </row>
    <row r="560" spans="1:4" x14ac:dyDescent="0.2">
      <c r="A560" s="202">
        <f t="shared" si="8"/>
        <v>0</v>
      </c>
    </row>
    <row r="561" spans="1:4" x14ac:dyDescent="0.2">
      <c r="A561" s="202">
        <f t="shared" si="8"/>
        <v>8</v>
      </c>
      <c r="B561" t="s">
        <v>2003</v>
      </c>
      <c r="C561" t="s">
        <v>2004</v>
      </c>
      <c r="D561" s="19">
        <v>-55358309</v>
      </c>
    </row>
    <row r="562" spans="1:4" x14ac:dyDescent="0.2">
      <c r="A562" s="202">
        <f t="shared" si="8"/>
        <v>10</v>
      </c>
      <c r="B562" t="s">
        <v>2005</v>
      </c>
      <c r="C562" t="s">
        <v>2006</v>
      </c>
      <c r="D562" s="19">
        <v>-55358309</v>
      </c>
    </row>
    <row r="563" spans="1:4" x14ac:dyDescent="0.2">
      <c r="A563" s="202">
        <f t="shared" si="8"/>
        <v>0</v>
      </c>
    </row>
    <row r="564" spans="1:4" x14ac:dyDescent="0.2">
      <c r="A564" s="202">
        <f t="shared" si="8"/>
        <v>6</v>
      </c>
      <c r="B564" t="s">
        <v>624</v>
      </c>
      <c r="C564" t="s">
        <v>625</v>
      </c>
      <c r="D564" s="19">
        <v>-5818325.5099999979</v>
      </c>
    </row>
    <row r="565" spans="1:4" x14ac:dyDescent="0.2">
      <c r="A565" s="202">
        <f t="shared" si="8"/>
        <v>8</v>
      </c>
      <c r="B565" t="s">
        <v>627</v>
      </c>
      <c r="C565" t="s">
        <v>625</v>
      </c>
      <c r="D565" s="19">
        <v>-5818325.5099999979</v>
      </c>
    </row>
    <row r="566" spans="1:4" x14ac:dyDescent="0.2">
      <c r="A566" s="202">
        <f t="shared" si="8"/>
        <v>10</v>
      </c>
      <c r="B566" t="s">
        <v>1494</v>
      </c>
      <c r="C566" t="s">
        <v>1495</v>
      </c>
      <c r="D566" s="19">
        <v>-5818325.5099999979</v>
      </c>
    </row>
    <row r="567" spans="1:4" x14ac:dyDescent="0.2">
      <c r="A567" s="202">
        <f t="shared" si="8"/>
        <v>0</v>
      </c>
    </row>
    <row r="568" spans="1:4" x14ac:dyDescent="0.2">
      <c r="A568" s="296">
        <f t="shared" si="8"/>
        <v>4</v>
      </c>
      <c r="B568" s="297" t="s">
        <v>635</v>
      </c>
      <c r="C568" s="297" t="s">
        <v>46</v>
      </c>
      <c r="D568" s="298">
        <v>-150681508.36999997</v>
      </c>
    </row>
    <row r="569" spans="1:4" x14ac:dyDescent="0.2">
      <c r="A569" s="202">
        <f t="shared" si="8"/>
        <v>6</v>
      </c>
      <c r="B569" t="s">
        <v>636</v>
      </c>
      <c r="C569" t="s">
        <v>637</v>
      </c>
      <c r="D569" s="19">
        <v>-45405312</v>
      </c>
    </row>
    <row r="570" spans="1:4" x14ac:dyDescent="0.2">
      <c r="A570" s="202">
        <f t="shared" si="8"/>
        <v>8</v>
      </c>
      <c r="B570" t="s">
        <v>638</v>
      </c>
      <c r="C570" t="s">
        <v>639</v>
      </c>
      <c r="D570" s="19">
        <v>-4117125</v>
      </c>
    </row>
    <row r="571" spans="1:4" x14ac:dyDescent="0.2">
      <c r="A571" s="202">
        <f t="shared" si="8"/>
        <v>10</v>
      </c>
      <c r="B571" t="s">
        <v>640</v>
      </c>
      <c r="C571" t="s">
        <v>641</v>
      </c>
      <c r="D571" s="19">
        <v>-4116557</v>
      </c>
    </row>
    <row r="572" spans="1:4" x14ac:dyDescent="0.2">
      <c r="A572" s="202">
        <f t="shared" si="8"/>
        <v>10</v>
      </c>
      <c r="B572" t="s">
        <v>642</v>
      </c>
      <c r="C572" t="s">
        <v>643</v>
      </c>
      <c r="D572" s="19">
        <v>-568</v>
      </c>
    </row>
    <row r="573" spans="1:4" x14ac:dyDescent="0.2">
      <c r="A573" s="202">
        <f t="shared" si="8"/>
        <v>0</v>
      </c>
    </row>
    <row r="574" spans="1:4" x14ac:dyDescent="0.2">
      <c r="A574" s="202">
        <f t="shared" si="8"/>
        <v>8</v>
      </c>
      <c r="B574" t="s">
        <v>645</v>
      </c>
      <c r="C574" t="s">
        <v>646</v>
      </c>
      <c r="D574" s="19">
        <v>0</v>
      </c>
    </row>
    <row r="575" spans="1:4" x14ac:dyDescent="0.2">
      <c r="A575" s="202">
        <f t="shared" si="8"/>
        <v>10</v>
      </c>
      <c r="B575" t="s">
        <v>648</v>
      </c>
      <c r="C575" t="s">
        <v>649</v>
      </c>
      <c r="D575" s="19">
        <v>0</v>
      </c>
    </row>
    <row r="576" spans="1:4" x14ac:dyDescent="0.2">
      <c r="A576" s="202">
        <f t="shared" si="8"/>
        <v>0</v>
      </c>
    </row>
    <row r="577" spans="1:4" x14ac:dyDescent="0.2">
      <c r="A577" s="202">
        <f t="shared" si="8"/>
        <v>8</v>
      </c>
      <c r="B577" t="s">
        <v>652</v>
      </c>
      <c r="C577" t="s">
        <v>653</v>
      </c>
      <c r="D577" s="19">
        <v>-1111965</v>
      </c>
    </row>
    <row r="578" spans="1:4" x14ac:dyDescent="0.2">
      <c r="A578" s="202">
        <f t="shared" si="8"/>
        <v>10</v>
      </c>
      <c r="B578" t="s">
        <v>655</v>
      </c>
      <c r="C578" t="s">
        <v>656</v>
      </c>
      <c r="D578" s="19">
        <v>-1111965</v>
      </c>
    </row>
    <row r="579" spans="1:4" x14ac:dyDescent="0.2">
      <c r="A579" s="202">
        <f t="shared" ref="A579:A642" si="9">LEN(B579)</f>
        <v>0</v>
      </c>
    </row>
    <row r="580" spans="1:4" x14ac:dyDescent="0.2">
      <c r="A580" s="202">
        <f t="shared" si="9"/>
        <v>8</v>
      </c>
      <c r="B580" t="s">
        <v>2007</v>
      </c>
      <c r="C580" t="s">
        <v>2008</v>
      </c>
      <c r="D580" s="19">
        <v>-237433</v>
      </c>
    </row>
    <row r="581" spans="1:4" x14ac:dyDescent="0.2">
      <c r="A581" s="202">
        <f t="shared" si="9"/>
        <v>10</v>
      </c>
      <c r="B581" t="s">
        <v>2009</v>
      </c>
      <c r="C581" t="s">
        <v>2010</v>
      </c>
      <c r="D581" s="19">
        <v>0</v>
      </c>
    </row>
    <row r="582" spans="1:4" x14ac:dyDescent="0.2">
      <c r="A582" s="202">
        <f t="shared" si="9"/>
        <v>10</v>
      </c>
      <c r="B582" t="s">
        <v>2343</v>
      </c>
      <c r="C582" t="s">
        <v>2342</v>
      </c>
      <c r="D582" s="19">
        <v>-237433</v>
      </c>
    </row>
    <row r="583" spans="1:4" x14ac:dyDescent="0.2">
      <c r="A583" s="202">
        <f t="shared" si="9"/>
        <v>0</v>
      </c>
    </row>
    <row r="584" spans="1:4" x14ac:dyDescent="0.2">
      <c r="A584" s="202">
        <f t="shared" si="9"/>
        <v>8</v>
      </c>
      <c r="B584" t="s">
        <v>659</v>
      </c>
      <c r="C584" t="s">
        <v>660</v>
      </c>
      <c r="D584" s="19">
        <v>-175953</v>
      </c>
    </row>
    <row r="585" spans="1:4" x14ac:dyDescent="0.2">
      <c r="A585" s="202">
        <f t="shared" si="9"/>
        <v>10</v>
      </c>
      <c r="B585" t="s">
        <v>663</v>
      </c>
      <c r="C585" t="s">
        <v>664</v>
      </c>
      <c r="D585" s="19">
        <v>-175953</v>
      </c>
    </row>
    <row r="586" spans="1:4" x14ac:dyDescent="0.2">
      <c r="A586" s="202">
        <f t="shared" si="9"/>
        <v>0</v>
      </c>
    </row>
    <row r="587" spans="1:4" x14ac:dyDescent="0.2">
      <c r="A587" s="202">
        <f t="shared" si="9"/>
        <v>8</v>
      </c>
      <c r="B587" t="s">
        <v>676</v>
      </c>
      <c r="C587" t="s">
        <v>677</v>
      </c>
      <c r="D587" s="19">
        <v>-259278</v>
      </c>
    </row>
    <row r="588" spans="1:4" x14ac:dyDescent="0.2">
      <c r="A588" s="202">
        <f t="shared" si="9"/>
        <v>10</v>
      </c>
      <c r="B588" t="s">
        <v>679</v>
      </c>
      <c r="C588" t="s">
        <v>680</v>
      </c>
      <c r="D588" s="19">
        <v>-259278</v>
      </c>
    </row>
    <row r="589" spans="1:4" x14ac:dyDescent="0.2">
      <c r="A589" s="202">
        <f t="shared" si="9"/>
        <v>0</v>
      </c>
    </row>
    <row r="590" spans="1:4" x14ac:dyDescent="0.2">
      <c r="A590" s="202">
        <f t="shared" si="9"/>
        <v>8</v>
      </c>
      <c r="B590" t="s">
        <v>2011</v>
      </c>
      <c r="C590" t="s">
        <v>2012</v>
      </c>
      <c r="D590" s="19">
        <v>-189618</v>
      </c>
    </row>
    <row r="591" spans="1:4" x14ac:dyDescent="0.2">
      <c r="A591" s="202">
        <f t="shared" si="9"/>
        <v>10</v>
      </c>
      <c r="B591" t="s">
        <v>2013</v>
      </c>
      <c r="C591" t="s">
        <v>2014</v>
      </c>
      <c r="D591" s="19">
        <v>-189618</v>
      </c>
    </row>
    <row r="592" spans="1:4" x14ac:dyDescent="0.2">
      <c r="A592" s="202">
        <f t="shared" si="9"/>
        <v>0</v>
      </c>
    </row>
    <row r="593" spans="1:4" x14ac:dyDescent="0.2">
      <c r="A593" s="202">
        <f t="shared" si="9"/>
        <v>8</v>
      </c>
      <c r="B593" t="s">
        <v>2015</v>
      </c>
      <c r="C593" t="s">
        <v>2016</v>
      </c>
      <c r="D593" s="19">
        <v>-166185</v>
      </c>
    </row>
    <row r="594" spans="1:4" x14ac:dyDescent="0.2">
      <c r="A594" s="202">
        <f t="shared" si="9"/>
        <v>10</v>
      </c>
      <c r="B594" t="s">
        <v>2017</v>
      </c>
      <c r="C594" t="s">
        <v>2018</v>
      </c>
      <c r="D594" s="19">
        <v>-166185</v>
      </c>
    </row>
    <row r="595" spans="1:4" x14ac:dyDescent="0.2">
      <c r="A595" s="202">
        <f t="shared" si="9"/>
        <v>0</v>
      </c>
    </row>
    <row r="596" spans="1:4" x14ac:dyDescent="0.2">
      <c r="A596" s="202">
        <f t="shared" si="9"/>
        <v>8</v>
      </c>
      <c r="B596" t="s">
        <v>2341</v>
      </c>
      <c r="C596" t="s">
        <v>2340</v>
      </c>
      <c r="D596" s="19">
        <v>0</v>
      </c>
    </row>
    <row r="597" spans="1:4" x14ac:dyDescent="0.2">
      <c r="A597" s="202">
        <f t="shared" si="9"/>
        <v>10</v>
      </c>
      <c r="B597" t="s">
        <v>2339</v>
      </c>
      <c r="C597" t="s">
        <v>2338</v>
      </c>
      <c r="D597" s="19">
        <v>0</v>
      </c>
    </row>
    <row r="598" spans="1:4" x14ac:dyDescent="0.2">
      <c r="A598" s="202">
        <f t="shared" si="9"/>
        <v>0</v>
      </c>
    </row>
    <row r="599" spans="1:4" x14ac:dyDescent="0.2">
      <c r="A599" s="202">
        <f t="shared" si="9"/>
        <v>8</v>
      </c>
      <c r="B599" t="s">
        <v>2337</v>
      </c>
      <c r="C599" t="s">
        <v>2335</v>
      </c>
      <c r="D599" s="19">
        <v>-45196</v>
      </c>
    </row>
    <row r="600" spans="1:4" x14ac:dyDescent="0.2">
      <c r="A600" s="202">
        <f t="shared" si="9"/>
        <v>10</v>
      </c>
      <c r="B600" t="s">
        <v>2336</v>
      </c>
      <c r="C600" t="s">
        <v>2335</v>
      </c>
      <c r="D600" s="19">
        <v>-45196</v>
      </c>
    </row>
    <row r="601" spans="1:4" x14ac:dyDescent="0.2">
      <c r="A601" s="202">
        <f t="shared" si="9"/>
        <v>0</v>
      </c>
    </row>
    <row r="602" spans="1:4" x14ac:dyDescent="0.2">
      <c r="A602" s="202">
        <f t="shared" si="9"/>
        <v>8</v>
      </c>
      <c r="B602" t="s">
        <v>687</v>
      </c>
      <c r="C602" t="s">
        <v>688</v>
      </c>
      <c r="D602" s="19">
        <v>-39102559</v>
      </c>
    </row>
    <row r="603" spans="1:4" x14ac:dyDescent="0.2">
      <c r="A603" s="202">
        <f t="shared" si="9"/>
        <v>10</v>
      </c>
      <c r="B603" t="s">
        <v>689</v>
      </c>
      <c r="C603" t="s">
        <v>690</v>
      </c>
      <c r="D603" s="19">
        <v>-39102559</v>
      </c>
    </row>
    <row r="604" spans="1:4" x14ac:dyDescent="0.2">
      <c r="A604" s="202">
        <f t="shared" si="9"/>
        <v>0</v>
      </c>
    </row>
    <row r="605" spans="1:4" x14ac:dyDescent="0.2">
      <c r="A605" s="202">
        <f t="shared" si="9"/>
        <v>6</v>
      </c>
      <c r="B605" t="s">
        <v>692</v>
      </c>
      <c r="C605" t="s">
        <v>693</v>
      </c>
      <c r="D605" s="19">
        <v>-12017213.070000004</v>
      </c>
    </row>
    <row r="606" spans="1:4" x14ac:dyDescent="0.2">
      <c r="A606" s="202">
        <f t="shared" si="9"/>
        <v>8</v>
      </c>
      <c r="B606" t="s">
        <v>694</v>
      </c>
      <c r="C606" t="s">
        <v>695</v>
      </c>
      <c r="D606" s="19">
        <v>-12017213.070000004</v>
      </c>
    </row>
    <row r="607" spans="1:4" x14ac:dyDescent="0.2">
      <c r="A607" s="202">
        <f t="shared" si="9"/>
        <v>10</v>
      </c>
      <c r="B607" t="s">
        <v>696</v>
      </c>
      <c r="C607" t="s">
        <v>108</v>
      </c>
      <c r="D607" s="19">
        <v>-12017213.070000004</v>
      </c>
    </row>
    <row r="608" spans="1:4" x14ac:dyDescent="0.2">
      <c r="A608" s="202">
        <f t="shared" si="9"/>
        <v>0</v>
      </c>
    </row>
    <row r="609" spans="1:4" x14ac:dyDescent="0.2">
      <c r="A609" s="202">
        <f t="shared" si="9"/>
        <v>6</v>
      </c>
      <c r="B609" t="s">
        <v>697</v>
      </c>
      <c r="C609" t="s">
        <v>698</v>
      </c>
      <c r="D609" s="19">
        <v>-85862306.299999997</v>
      </c>
    </row>
    <row r="610" spans="1:4" x14ac:dyDescent="0.2">
      <c r="A610" s="202">
        <f t="shared" si="9"/>
        <v>8</v>
      </c>
      <c r="B610" t="s">
        <v>699</v>
      </c>
      <c r="C610" t="s">
        <v>700</v>
      </c>
      <c r="D610" s="19">
        <v>-85446843.299999997</v>
      </c>
    </row>
    <row r="611" spans="1:4" x14ac:dyDescent="0.2">
      <c r="A611" s="202">
        <f t="shared" si="9"/>
        <v>10</v>
      </c>
      <c r="B611" t="s">
        <v>702</v>
      </c>
      <c r="C611" t="s">
        <v>703</v>
      </c>
      <c r="D611" s="19">
        <v>-82929706.299999997</v>
      </c>
    </row>
    <row r="612" spans="1:4" x14ac:dyDescent="0.2">
      <c r="A612" s="202">
        <f t="shared" si="9"/>
        <v>10</v>
      </c>
      <c r="B612" t="s">
        <v>706</v>
      </c>
      <c r="C612" t="s">
        <v>707</v>
      </c>
      <c r="D612" s="19">
        <v>-439882</v>
      </c>
    </row>
    <row r="613" spans="1:4" x14ac:dyDescent="0.2">
      <c r="A613" s="202">
        <f t="shared" si="9"/>
        <v>10</v>
      </c>
      <c r="B613" t="s">
        <v>709</v>
      </c>
      <c r="C613" t="s">
        <v>710</v>
      </c>
      <c r="D613" s="19">
        <v>-1111861</v>
      </c>
    </row>
    <row r="614" spans="1:4" x14ac:dyDescent="0.2">
      <c r="A614" s="202">
        <f t="shared" si="9"/>
        <v>10</v>
      </c>
      <c r="B614" t="s">
        <v>712</v>
      </c>
      <c r="C614" t="s">
        <v>713</v>
      </c>
      <c r="D614" s="19">
        <v>-259278</v>
      </c>
    </row>
    <row r="615" spans="1:4" x14ac:dyDescent="0.2">
      <c r="A615" s="202">
        <f t="shared" si="9"/>
        <v>10</v>
      </c>
      <c r="B615" t="s">
        <v>2025</v>
      </c>
      <c r="C615" t="s">
        <v>2026</v>
      </c>
      <c r="D615" s="19">
        <v>-580572</v>
      </c>
    </row>
    <row r="616" spans="1:4" x14ac:dyDescent="0.2">
      <c r="A616" s="202">
        <f t="shared" si="9"/>
        <v>10</v>
      </c>
      <c r="B616" t="s">
        <v>2334</v>
      </c>
      <c r="C616" t="s">
        <v>2333</v>
      </c>
      <c r="D616" s="19">
        <v>-125544</v>
      </c>
    </row>
    <row r="617" spans="1:4" x14ac:dyDescent="0.2">
      <c r="A617" s="202">
        <f t="shared" si="9"/>
        <v>8</v>
      </c>
      <c r="B617" t="s">
        <v>2027</v>
      </c>
      <c r="C617" t="s">
        <v>2028</v>
      </c>
      <c r="D617" s="19">
        <v>-415463</v>
      </c>
    </row>
    <row r="618" spans="1:4" x14ac:dyDescent="0.2">
      <c r="A618" s="202">
        <f t="shared" si="9"/>
        <v>0</v>
      </c>
    </row>
    <row r="619" spans="1:4" x14ac:dyDescent="0.2">
      <c r="A619" s="202">
        <f t="shared" si="9"/>
        <v>6</v>
      </c>
      <c r="B619" t="s">
        <v>718</v>
      </c>
      <c r="C619" t="s">
        <v>719</v>
      </c>
      <c r="D619" s="19">
        <v>-7396677</v>
      </c>
    </row>
    <row r="620" spans="1:4" x14ac:dyDescent="0.2">
      <c r="A620" s="202">
        <f t="shared" si="9"/>
        <v>8</v>
      </c>
      <c r="B620" t="s">
        <v>722</v>
      </c>
      <c r="C620" t="s">
        <v>723</v>
      </c>
      <c r="D620" s="19">
        <v>-7396677</v>
      </c>
    </row>
    <row r="621" spans="1:4" x14ac:dyDescent="0.2">
      <c r="A621" s="202">
        <f t="shared" si="9"/>
        <v>10</v>
      </c>
      <c r="B621" t="s">
        <v>725</v>
      </c>
      <c r="C621" t="s">
        <v>726</v>
      </c>
      <c r="D621" s="19">
        <v>-7396677</v>
      </c>
    </row>
    <row r="622" spans="1:4" x14ac:dyDescent="0.2">
      <c r="A622" s="202">
        <f t="shared" si="9"/>
        <v>0</v>
      </c>
    </row>
    <row r="623" spans="1:4" x14ac:dyDescent="0.2">
      <c r="A623" s="296">
        <f t="shared" si="9"/>
        <v>4</v>
      </c>
      <c r="B623" s="297" t="s">
        <v>728</v>
      </c>
      <c r="C623" s="297" t="s">
        <v>47</v>
      </c>
      <c r="D623" s="298">
        <v>-49087509.700000018</v>
      </c>
    </row>
    <row r="624" spans="1:4" x14ac:dyDescent="0.2">
      <c r="A624" s="202">
        <f t="shared" si="9"/>
        <v>6</v>
      </c>
      <c r="B624" t="s">
        <v>730</v>
      </c>
      <c r="C624" t="s">
        <v>731</v>
      </c>
      <c r="D624" s="19">
        <v>-57255887</v>
      </c>
    </row>
    <row r="625" spans="1:4" x14ac:dyDescent="0.2">
      <c r="A625" s="202">
        <f t="shared" si="9"/>
        <v>8</v>
      </c>
      <c r="B625" t="s">
        <v>734</v>
      </c>
      <c r="C625" t="s">
        <v>735</v>
      </c>
      <c r="D625" s="19">
        <v>-57255887</v>
      </c>
    </row>
    <row r="626" spans="1:4" x14ac:dyDescent="0.2">
      <c r="A626" s="202">
        <f t="shared" si="9"/>
        <v>10</v>
      </c>
      <c r="B626" t="s">
        <v>738</v>
      </c>
      <c r="C626" t="s">
        <v>739</v>
      </c>
      <c r="D626" s="19">
        <v>-57255887</v>
      </c>
    </row>
    <row r="627" spans="1:4" x14ac:dyDescent="0.2">
      <c r="A627" s="202">
        <f t="shared" si="9"/>
        <v>0</v>
      </c>
    </row>
    <row r="628" spans="1:4" x14ac:dyDescent="0.2">
      <c r="A628" s="202">
        <f t="shared" si="9"/>
        <v>6</v>
      </c>
      <c r="B628" t="s">
        <v>741</v>
      </c>
      <c r="C628" t="s">
        <v>742</v>
      </c>
      <c r="D628" s="19">
        <v>3512213.5</v>
      </c>
    </row>
    <row r="629" spans="1:4" x14ac:dyDescent="0.2">
      <c r="A629" s="202">
        <f t="shared" si="9"/>
        <v>8</v>
      </c>
      <c r="B629" t="s">
        <v>744</v>
      </c>
      <c r="C629" t="s">
        <v>745</v>
      </c>
      <c r="D629" s="19">
        <v>3512213.5</v>
      </c>
    </row>
    <row r="630" spans="1:4" x14ac:dyDescent="0.2">
      <c r="A630" s="202">
        <f t="shared" si="9"/>
        <v>10</v>
      </c>
      <c r="B630" t="s">
        <v>750</v>
      </c>
      <c r="C630" t="s">
        <v>751</v>
      </c>
      <c r="D630" s="19">
        <v>3512213.5</v>
      </c>
    </row>
    <row r="631" spans="1:4" x14ac:dyDescent="0.2">
      <c r="A631" s="202">
        <f t="shared" si="9"/>
        <v>0</v>
      </c>
    </row>
    <row r="632" spans="1:4" x14ac:dyDescent="0.2">
      <c r="A632" s="202">
        <f t="shared" si="9"/>
        <v>6</v>
      </c>
      <c r="B632" t="s">
        <v>754</v>
      </c>
      <c r="C632" t="s">
        <v>755</v>
      </c>
      <c r="D632" s="19">
        <v>1682563.799999997</v>
      </c>
    </row>
    <row r="633" spans="1:4" x14ac:dyDescent="0.2">
      <c r="A633" s="202">
        <f t="shared" si="9"/>
        <v>8</v>
      </c>
      <c r="B633" t="s">
        <v>757</v>
      </c>
      <c r="C633" t="s">
        <v>758</v>
      </c>
      <c r="D633" s="19">
        <v>1682563.799999997</v>
      </c>
    </row>
    <row r="634" spans="1:4" x14ac:dyDescent="0.2">
      <c r="A634" s="202">
        <f t="shared" si="9"/>
        <v>10</v>
      </c>
      <c r="B634" t="s">
        <v>761</v>
      </c>
      <c r="C634" t="s">
        <v>762</v>
      </c>
      <c r="D634" s="19">
        <v>1682563.799999997</v>
      </c>
    </row>
    <row r="635" spans="1:4" x14ac:dyDescent="0.2">
      <c r="A635" s="202">
        <f t="shared" si="9"/>
        <v>0</v>
      </c>
    </row>
    <row r="636" spans="1:4" x14ac:dyDescent="0.2">
      <c r="A636" s="202">
        <f t="shared" si="9"/>
        <v>6</v>
      </c>
      <c r="B636" t="s">
        <v>2332</v>
      </c>
      <c r="C636" t="s">
        <v>2329</v>
      </c>
      <c r="D636" s="19">
        <v>2973600</v>
      </c>
    </row>
    <row r="637" spans="1:4" x14ac:dyDescent="0.2">
      <c r="A637" s="202">
        <f t="shared" si="9"/>
        <v>8</v>
      </c>
      <c r="B637" t="s">
        <v>2331</v>
      </c>
      <c r="C637" t="s">
        <v>2329</v>
      </c>
      <c r="D637" s="19">
        <v>2973600</v>
      </c>
    </row>
    <row r="638" spans="1:4" x14ac:dyDescent="0.2">
      <c r="A638" s="202">
        <f t="shared" si="9"/>
        <v>10</v>
      </c>
      <c r="B638" t="s">
        <v>2330</v>
      </c>
      <c r="C638" t="s">
        <v>2329</v>
      </c>
      <c r="D638" s="19">
        <v>2973600</v>
      </c>
    </row>
    <row r="639" spans="1:4" x14ac:dyDescent="0.2">
      <c r="A639" s="202">
        <f t="shared" si="9"/>
        <v>0</v>
      </c>
    </row>
    <row r="640" spans="1:4" x14ac:dyDescent="0.2">
      <c r="A640" s="202">
        <f t="shared" si="9"/>
        <v>6</v>
      </c>
      <c r="B640" t="s">
        <v>766</v>
      </c>
      <c r="C640" t="s">
        <v>767</v>
      </c>
      <c r="D640" s="19">
        <v>0</v>
      </c>
    </row>
    <row r="641" spans="1:4" x14ac:dyDescent="0.2">
      <c r="A641" s="202">
        <f t="shared" si="9"/>
        <v>8</v>
      </c>
      <c r="B641" t="s">
        <v>768</v>
      </c>
      <c r="C641" t="s">
        <v>769</v>
      </c>
      <c r="D641" s="19">
        <v>0</v>
      </c>
    </row>
    <row r="642" spans="1:4" x14ac:dyDescent="0.2">
      <c r="A642" s="202">
        <f t="shared" si="9"/>
        <v>10</v>
      </c>
      <c r="B642" t="s">
        <v>771</v>
      </c>
      <c r="C642" t="s">
        <v>772</v>
      </c>
      <c r="D642" s="19">
        <v>0</v>
      </c>
    </row>
    <row r="643" spans="1:4" x14ac:dyDescent="0.2">
      <c r="A643" s="202">
        <f t="shared" ref="A643:A706" si="10">LEN(B643)</f>
        <v>0</v>
      </c>
    </row>
    <row r="644" spans="1:4" x14ac:dyDescent="0.2">
      <c r="A644" s="202">
        <f t="shared" si="10"/>
        <v>6</v>
      </c>
      <c r="B644" t="s">
        <v>2328</v>
      </c>
      <c r="C644" t="s">
        <v>2327</v>
      </c>
      <c r="D644" s="19">
        <v>0</v>
      </c>
    </row>
    <row r="645" spans="1:4" x14ac:dyDescent="0.2">
      <c r="A645" s="202">
        <f t="shared" si="10"/>
        <v>8</v>
      </c>
      <c r="B645" t="s">
        <v>2326</v>
      </c>
      <c r="C645" t="s">
        <v>2325</v>
      </c>
      <c r="D645" s="19">
        <v>0</v>
      </c>
    </row>
    <row r="646" spans="1:4" x14ac:dyDescent="0.2">
      <c r="A646" s="202">
        <f t="shared" si="10"/>
        <v>10</v>
      </c>
      <c r="B646" t="s">
        <v>2324</v>
      </c>
      <c r="C646" t="s">
        <v>2323</v>
      </c>
      <c r="D646" s="19">
        <v>0</v>
      </c>
    </row>
    <row r="647" spans="1:4" x14ac:dyDescent="0.2">
      <c r="A647" s="202">
        <f t="shared" si="10"/>
        <v>0</v>
      </c>
    </row>
    <row r="648" spans="1:4" x14ac:dyDescent="0.2">
      <c r="A648" s="296">
        <f t="shared" si="10"/>
        <v>4</v>
      </c>
      <c r="B648" s="297" t="s">
        <v>791</v>
      </c>
      <c r="C648" s="297" t="s">
        <v>48</v>
      </c>
      <c r="D648" s="298">
        <v>-4152605635.4700003</v>
      </c>
    </row>
    <row r="649" spans="1:4" x14ac:dyDescent="0.2">
      <c r="A649" s="202">
        <f t="shared" si="10"/>
        <v>6</v>
      </c>
      <c r="B649" t="s">
        <v>792</v>
      </c>
      <c r="C649" t="s">
        <v>793</v>
      </c>
      <c r="D649" s="19">
        <v>-42166344.799999997</v>
      </c>
    </row>
    <row r="650" spans="1:4" x14ac:dyDescent="0.2">
      <c r="A650" s="202">
        <f t="shared" si="10"/>
        <v>6</v>
      </c>
      <c r="B650" t="s">
        <v>792</v>
      </c>
      <c r="C650" t="s">
        <v>2029</v>
      </c>
      <c r="D650" s="19">
        <v>-470650</v>
      </c>
    </row>
    <row r="651" spans="1:4" x14ac:dyDescent="0.2">
      <c r="A651" s="202">
        <f t="shared" si="10"/>
        <v>8</v>
      </c>
      <c r="B651" t="s">
        <v>794</v>
      </c>
      <c r="C651" t="s">
        <v>795</v>
      </c>
      <c r="D651" s="19">
        <v>-42166344.799999997</v>
      </c>
    </row>
    <row r="652" spans="1:4" x14ac:dyDescent="0.2">
      <c r="A652" s="202">
        <f t="shared" si="10"/>
        <v>10</v>
      </c>
      <c r="B652" t="s">
        <v>796</v>
      </c>
      <c r="C652" t="s">
        <v>795</v>
      </c>
      <c r="D652" s="19">
        <v>-42166344.799999997</v>
      </c>
    </row>
    <row r="653" spans="1:4" x14ac:dyDescent="0.2">
      <c r="A653" s="202">
        <f t="shared" si="10"/>
        <v>0</v>
      </c>
    </row>
    <row r="654" spans="1:4" x14ac:dyDescent="0.2">
      <c r="A654" s="202">
        <f t="shared" si="10"/>
        <v>8</v>
      </c>
      <c r="B654" t="s">
        <v>2030</v>
      </c>
      <c r="C654" t="s">
        <v>2031</v>
      </c>
      <c r="D654" s="19">
        <v>-470650</v>
      </c>
    </row>
    <row r="655" spans="1:4" x14ac:dyDescent="0.2">
      <c r="A655" s="202">
        <f t="shared" si="10"/>
        <v>10</v>
      </c>
      <c r="B655" t="s">
        <v>2032</v>
      </c>
      <c r="C655" t="s">
        <v>93</v>
      </c>
      <c r="D655" s="19">
        <v>-470650</v>
      </c>
    </row>
    <row r="656" spans="1:4" x14ac:dyDescent="0.2">
      <c r="A656" s="202">
        <f t="shared" si="10"/>
        <v>0</v>
      </c>
    </row>
    <row r="657" spans="1:4" x14ac:dyDescent="0.2">
      <c r="A657" s="202">
        <f t="shared" si="10"/>
        <v>6</v>
      </c>
      <c r="B657" t="s">
        <v>803</v>
      </c>
      <c r="C657" t="s">
        <v>804</v>
      </c>
      <c r="D657" s="19">
        <v>1.4551915228366852E-11</v>
      </c>
    </row>
    <row r="658" spans="1:4" x14ac:dyDescent="0.2">
      <c r="A658" s="202">
        <f t="shared" si="10"/>
        <v>8</v>
      </c>
      <c r="B658" t="s">
        <v>807</v>
      </c>
      <c r="C658" t="s">
        <v>804</v>
      </c>
      <c r="D658" s="19">
        <v>1.4551915228366852E-11</v>
      </c>
    </row>
    <row r="659" spans="1:4" x14ac:dyDescent="0.2">
      <c r="A659" s="202">
        <f t="shared" si="10"/>
        <v>10</v>
      </c>
      <c r="B659" t="s">
        <v>810</v>
      </c>
      <c r="C659" t="s">
        <v>804</v>
      </c>
      <c r="D659" s="19">
        <v>1.4551915228366852E-11</v>
      </c>
    </row>
    <row r="660" spans="1:4" x14ac:dyDescent="0.2">
      <c r="A660" s="202">
        <f t="shared" si="10"/>
        <v>0</v>
      </c>
    </row>
    <row r="661" spans="1:4" x14ac:dyDescent="0.2">
      <c r="A661" s="202">
        <f t="shared" si="10"/>
        <v>6</v>
      </c>
      <c r="B661" t="s">
        <v>813</v>
      </c>
      <c r="C661" t="s">
        <v>814</v>
      </c>
      <c r="D661" s="19">
        <v>-1342500</v>
      </c>
    </row>
    <row r="662" spans="1:4" x14ac:dyDescent="0.2">
      <c r="A662" s="202">
        <f t="shared" si="10"/>
        <v>8</v>
      </c>
      <c r="B662" t="s">
        <v>817</v>
      </c>
      <c r="C662" t="s">
        <v>818</v>
      </c>
      <c r="D662" s="19">
        <v>-805500</v>
      </c>
    </row>
    <row r="663" spans="1:4" x14ac:dyDescent="0.2">
      <c r="A663" s="202">
        <f t="shared" si="10"/>
        <v>10</v>
      </c>
      <c r="B663" t="s">
        <v>820</v>
      </c>
      <c r="C663" t="s">
        <v>821</v>
      </c>
      <c r="D663" s="19">
        <v>-805500</v>
      </c>
    </row>
    <row r="664" spans="1:4" x14ac:dyDescent="0.2">
      <c r="A664" s="202">
        <f t="shared" si="10"/>
        <v>0</v>
      </c>
    </row>
    <row r="665" spans="1:4" x14ac:dyDescent="0.2">
      <c r="A665" s="202">
        <f t="shared" si="10"/>
        <v>8</v>
      </c>
      <c r="B665" t="s">
        <v>824</v>
      </c>
      <c r="C665" t="s">
        <v>825</v>
      </c>
      <c r="D665" s="19">
        <v>-537000</v>
      </c>
    </row>
    <row r="666" spans="1:4" x14ac:dyDescent="0.2">
      <c r="A666" s="202">
        <f t="shared" si="10"/>
        <v>10</v>
      </c>
      <c r="B666" t="s">
        <v>827</v>
      </c>
      <c r="C666" t="s">
        <v>828</v>
      </c>
      <c r="D666" s="19">
        <v>-537000</v>
      </c>
    </row>
    <row r="667" spans="1:4" x14ac:dyDescent="0.2">
      <c r="A667" s="202">
        <f t="shared" si="10"/>
        <v>0</v>
      </c>
    </row>
    <row r="668" spans="1:4" x14ac:dyDescent="0.2">
      <c r="A668" s="202">
        <f t="shared" si="10"/>
        <v>6</v>
      </c>
      <c r="B668" t="s">
        <v>830</v>
      </c>
      <c r="C668" t="s">
        <v>831</v>
      </c>
      <c r="D668" s="19">
        <v>-8047232.0000000075</v>
      </c>
    </row>
    <row r="669" spans="1:4" x14ac:dyDescent="0.2">
      <c r="A669" s="202">
        <f t="shared" si="10"/>
        <v>8</v>
      </c>
      <c r="B669" t="s">
        <v>834</v>
      </c>
      <c r="C669" t="s">
        <v>835</v>
      </c>
      <c r="D669" s="19">
        <v>-4102164.0000000075</v>
      </c>
    </row>
    <row r="670" spans="1:4" x14ac:dyDescent="0.2">
      <c r="A670" s="202">
        <f t="shared" si="10"/>
        <v>10</v>
      </c>
      <c r="B670" t="s">
        <v>838</v>
      </c>
      <c r="C670" t="s">
        <v>839</v>
      </c>
      <c r="D670" s="19">
        <v>-4102164.0000000075</v>
      </c>
    </row>
    <row r="671" spans="1:4" x14ac:dyDescent="0.2">
      <c r="A671" s="202">
        <f t="shared" si="10"/>
        <v>0</v>
      </c>
    </row>
    <row r="672" spans="1:4" x14ac:dyDescent="0.2">
      <c r="A672" s="202">
        <f t="shared" si="10"/>
        <v>8</v>
      </c>
      <c r="B672" t="s">
        <v>842</v>
      </c>
      <c r="C672" t="s">
        <v>843</v>
      </c>
      <c r="D672" s="19">
        <v>6.9849193096160889E-10</v>
      </c>
    </row>
    <row r="673" spans="1:4" x14ac:dyDescent="0.2">
      <c r="A673" s="202">
        <f t="shared" si="10"/>
        <v>10</v>
      </c>
      <c r="B673" t="s">
        <v>846</v>
      </c>
      <c r="C673" t="s">
        <v>847</v>
      </c>
      <c r="D673" s="19">
        <v>6.9849193096160889E-10</v>
      </c>
    </row>
    <row r="674" spans="1:4" x14ac:dyDescent="0.2">
      <c r="A674" s="202">
        <f t="shared" si="10"/>
        <v>0</v>
      </c>
    </row>
    <row r="675" spans="1:4" x14ac:dyDescent="0.2">
      <c r="A675" s="202">
        <f t="shared" si="10"/>
        <v>8</v>
      </c>
      <c r="B675" t="s">
        <v>856</v>
      </c>
      <c r="C675" t="s">
        <v>857</v>
      </c>
      <c r="D675" s="19">
        <v>-3945068</v>
      </c>
    </row>
    <row r="676" spans="1:4" x14ac:dyDescent="0.2">
      <c r="A676" s="202">
        <f t="shared" si="10"/>
        <v>10</v>
      </c>
      <c r="B676" t="s">
        <v>858</v>
      </c>
      <c r="C676" t="s">
        <v>859</v>
      </c>
      <c r="D676" s="19">
        <v>-3945068</v>
      </c>
    </row>
    <row r="677" spans="1:4" x14ac:dyDescent="0.2">
      <c r="A677" s="202">
        <f t="shared" si="10"/>
        <v>0</v>
      </c>
    </row>
    <row r="678" spans="1:4" x14ac:dyDescent="0.2">
      <c r="A678" s="202">
        <f t="shared" si="10"/>
        <v>6</v>
      </c>
      <c r="B678" t="s">
        <v>863</v>
      </c>
      <c r="C678" t="s">
        <v>864</v>
      </c>
      <c r="D678" s="19">
        <v>-16761296</v>
      </c>
    </row>
    <row r="679" spans="1:4" x14ac:dyDescent="0.2">
      <c r="A679" s="202">
        <f t="shared" si="10"/>
        <v>8</v>
      </c>
      <c r="B679" t="s">
        <v>866</v>
      </c>
      <c r="C679" t="s">
        <v>867</v>
      </c>
      <c r="D679" s="19">
        <v>-16761296</v>
      </c>
    </row>
    <row r="680" spans="1:4" x14ac:dyDescent="0.2">
      <c r="A680" s="202">
        <f t="shared" si="10"/>
        <v>10</v>
      </c>
      <c r="B680" t="s">
        <v>870</v>
      </c>
      <c r="C680" t="s">
        <v>871</v>
      </c>
      <c r="D680" s="19">
        <v>-16761296</v>
      </c>
    </row>
    <row r="681" spans="1:4" x14ac:dyDescent="0.2">
      <c r="A681" s="202">
        <f t="shared" si="10"/>
        <v>0</v>
      </c>
    </row>
    <row r="682" spans="1:4" x14ac:dyDescent="0.2">
      <c r="A682" s="202">
        <f t="shared" si="10"/>
        <v>6</v>
      </c>
      <c r="B682" t="s">
        <v>876</v>
      </c>
      <c r="C682" t="s">
        <v>65</v>
      </c>
      <c r="D682" s="19">
        <v>-278515160.84000003</v>
      </c>
    </row>
    <row r="683" spans="1:4" x14ac:dyDescent="0.2">
      <c r="A683" s="202">
        <f t="shared" si="10"/>
        <v>8</v>
      </c>
      <c r="B683" t="s">
        <v>879</v>
      </c>
      <c r="C683" t="s">
        <v>65</v>
      </c>
      <c r="D683" s="19">
        <v>-278515160.84000003</v>
      </c>
    </row>
    <row r="684" spans="1:4" x14ac:dyDescent="0.2">
      <c r="A684" s="202">
        <f t="shared" si="10"/>
        <v>10</v>
      </c>
      <c r="B684" t="s">
        <v>882</v>
      </c>
      <c r="C684" t="s">
        <v>883</v>
      </c>
      <c r="D684" s="19">
        <v>-277748681.84000003</v>
      </c>
    </row>
    <row r="685" spans="1:4" x14ac:dyDescent="0.2">
      <c r="A685" s="202">
        <f t="shared" si="10"/>
        <v>10</v>
      </c>
      <c r="B685" t="s">
        <v>884</v>
      </c>
      <c r="C685" t="s">
        <v>67</v>
      </c>
      <c r="D685" s="19">
        <v>-766479</v>
      </c>
    </row>
    <row r="686" spans="1:4" x14ac:dyDescent="0.2">
      <c r="A686" s="202">
        <f t="shared" si="10"/>
        <v>0</v>
      </c>
    </row>
    <row r="687" spans="1:4" x14ac:dyDescent="0.2">
      <c r="A687" s="202">
        <f t="shared" si="10"/>
        <v>6</v>
      </c>
      <c r="B687" t="s">
        <v>887</v>
      </c>
      <c r="C687" t="s">
        <v>888</v>
      </c>
      <c r="D687" s="19">
        <v>-1365180731.29</v>
      </c>
    </row>
    <row r="688" spans="1:4" x14ac:dyDescent="0.2">
      <c r="A688" s="202">
        <f t="shared" si="10"/>
        <v>8</v>
      </c>
      <c r="B688" t="s">
        <v>889</v>
      </c>
      <c r="C688" t="s">
        <v>890</v>
      </c>
      <c r="D688" s="19">
        <v>-1136476480</v>
      </c>
    </row>
    <row r="689" spans="1:4" x14ac:dyDescent="0.2">
      <c r="A689" s="202">
        <f t="shared" si="10"/>
        <v>10</v>
      </c>
      <c r="B689" t="s">
        <v>892</v>
      </c>
      <c r="C689" t="s">
        <v>893</v>
      </c>
      <c r="D689" s="19">
        <v>-1136476480</v>
      </c>
    </row>
    <row r="690" spans="1:4" x14ac:dyDescent="0.2">
      <c r="A690" s="202">
        <f t="shared" si="10"/>
        <v>0</v>
      </c>
    </row>
    <row r="691" spans="1:4" x14ac:dyDescent="0.2">
      <c r="A691" s="202">
        <f t="shared" si="10"/>
        <v>8</v>
      </c>
      <c r="B691" t="s">
        <v>2033</v>
      </c>
      <c r="C691" t="s">
        <v>2034</v>
      </c>
      <c r="D691" s="19">
        <v>-33305103.000000015</v>
      </c>
    </row>
    <row r="692" spans="1:4" x14ac:dyDescent="0.2">
      <c r="A692" s="202">
        <f t="shared" si="10"/>
        <v>10</v>
      </c>
      <c r="B692" t="s">
        <v>2035</v>
      </c>
      <c r="C692" t="s">
        <v>2036</v>
      </c>
      <c r="D692" s="19">
        <v>-33305103.000000015</v>
      </c>
    </row>
    <row r="693" spans="1:4" x14ac:dyDescent="0.2">
      <c r="A693" s="202">
        <f t="shared" si="10"/>
        <v>0</v>
      </c>
    </row>
    <row r="694" spans="1:4" x14ac:dyDescent="0.2">
      <c r="A694" s="202">
        <f t="shared" si="10"/>
        <v>8</v>
      </c>
      <c r="B694" t="s">
        <v>900</v>
      </c>
      <c r="C694" t="s">
        <v>901</v>
      </c>
      <c r="D694" s="19">
        <v>-150555638.29000002</v>
      </c>
    </row>
    <row r="695" spans="1:4" x14ac:dyDescent="0.2">
      <c r="A695" s="202">
        <f t="shared" si="10"/>
        <v>10</v>
      </c>
      <c r="B695" t="s">
        <v>904</v>
      </c>
      <c r="C695" t="s">
        <v>901</v>
      </c>
      <c r="D695" s="19">
        <v>-150555638.29000002</v>
      </c>
    </row>
    <row r="696" spans="1:4" x14ac:dyDescent="0.2">
      <c r="A696" s="202">
        <f t="shared" si="10"/>
        <v>0</v>
      </c>
    </row>
    <row r="697" spans="1:4" x14ac:dyDescent="0.2">
      <c r="A697" s="202">
        <f t="shared" si="10"/>
        <v>8</v>
      </c>
      <c r="B697" t="s">
        <v>1432</v>
      </c>
      <c r="C697" t="s">
        <v>1430</v>
      </c>
      <c r="D697" s="19">
        <v>-164064</v>
      </c>
    </row>
    <row r="698" spans="1:4" x14ac:dyDescent="0.2">
      <c r="A698" s="202">
        <f t="shared" si="10"/>
        <v>10</v>
      </c>
      <c r="B698" t="s">
        <v>1431</v>
      </c>
      <c r="C698" t="s">
        <v>1430</v>
      </c>
      <c r="D698" s="19">
        <v>-164064</v>
      </c>
    </row>
    <row r="699" spans="1:4" x14ac:dyDescent="0.2">
      <c r="A699" s="202">
        <f t="shared" si="10"/>
        <v>0</v>
      </c>
    </row>
    <row r="700" spans="1:4" x14ac:dyDescent="0.2">
      <c r="A700" s="202">
        <f t="shared" si="10"/>
        <v>8</v>
      </c>
      <c r="B700" t="s">
        <v>909</v>
      </c>
      <c r="C700" t="s">
        <v>910</v>
      </c>
      <c r="D700" s="19">
        <v>-7954828</v>
      </c>
    </row>
    <row r="701" spans="1:4" x14ac:dyDescent="0.2">
      <c r="A701" s="202">
        <f t="shared" si="10"/>
        <v>10</v>
      </c>
      <c r="B701" t="s">
        <v>911</v>
      </c>
      <c r="C701" t="s">
        <v>912</v>
      </c>
      <c r="D701" s="19">
        <v>-7954828</v>
      </c>
    </row>
    <row r="702" spans="1:4" x14ac:dyDescent="0.2">
      <c r="A702" s="202">
        <f t="shared" si="10"/>
        <v>0</v>
      </c>
    </row>
    <row r="703" spans="1:4" x14ac:dyDescent="0.2">
      <c r="A703" s="202">
        <f t="shared" si="10"/>
        <v>8</v>
      </c>
      <c r="B703" t="s">
        <v>2037</v>
      </c>
      <c r="C703" t="s">
        <v>2038</v>
      </c>
      <c r="D703" s="19">
        <v>-34774080</v>
      </c>
    </row>
    <row r="704" spans="1:4" x14ac:dyDescent="0.2">
      <c r="A704" s="202">
        <f t="shared" si="10"/>
        <v>10</v>
      </c>
      <c r="B704" t="s">
        <v>2039</v>
      </c>
      <c r="C704" t="s">
        <v>2040</v>
      </c>
      <c r="D704" s="19">
        <v>-34774080</v>
      </c>
    </row>
    <row r="705" spans="1:4" x14ac:dyDescent="0.2">
      <c r="A705" s="202">
        <f t="shared" si="10"/>
        <v>0</v>
      </c>
    </row>
    <row r="706" spans="1:4" x14ac:dyDescent="0.2">
      <c r="A706" s="202">
        <f t="shared" si="10"/>
        <v>8</v>
      </c>
      <c r="B706" t="s">
        <v>921</v>
      </c>
      <c r="C706" t="s">
        <v>922</v>
      </c>
      <c r="D706" s="19">
        <v>-1950538</v>
      </c>
    </row>
    <row r="707" spans="1:4" x14ac:dyDescent="0.2">
      <c r="A707" s="202">
        <f t="shared" ref="A707:A770" si="11">LEN(B707)</f>
        <v>10</v>
      </c>
      <c r="B707" t="s">
        <v>923</v>
      </c>
      <c r="C707" t="s">
        <v>922</v>
      </c>
      <c r="D707" s="19">
        <v>-1950538</v>
      </c>
    </row>
    <row r="708" spans="1:4" x14ac:dyDescent="0.2">
      <c r="A708" s="202">
        <f t="shared" si="11"/>
        <v>0</v>
      </c>
    </row>
    <row r="709" spans="1:4" x14ac:dyDescent="0.2">
      <c r="A709" s="202">
        <f t="shared" si="11"/>
        <v>6</v>
      </c>
      <c r="B709" t="s">
        <v>927</v>
      </c>
      <c r="C709" t="s">
        <v>64</v>
      </c>
      <c r="D709" s="19">
        <v>-19564040</v>
      </c>
    </row>
    <row r="710" spans="1:4" x14ac:dyDescent="0.2">
      <c r="A710" s="202">
        <f t="shared" si="11"/>
        <v>8</v>
      </c>
      <c r="B710" t="s">
        <v>930</v>
      </c>
      <c r="C710" t="s">
        <v>64</v>
      </c>
      <c r="D710" s="19">
        <v>-19564040</v>
      </c>
    </row>
    <row r="711" spans="1:4" x14ac:dyDescent="0.2">
      <c r="A711" s="202">
        <f t="shared" si="11"/>
        <v>10</v>
      </c>
      <c r="B711" t="s">
        <v>933</v>
      </c>
      <c r="C711" t="s">
        <v>64</v>
      </c>
      <c r="D711" s="19">
        <v>-19564040</v>
      </c>
    </row>
    <row r="712" spans="1:4" x14ac:dyDescent="0.2">
      <c r="A712" s="202">
        <f t="shared" si="11"/>
        <v>0</v>
      </c>
    </row>
    <row r="713" spans="1:4" x14ac:dyDescent="0.2">
      <c r="A713" s="202">
        <f t="shared" si="11"/>
        <v>6</v>
      </c>
      <c r="B713" t="s">
        <v>936</v>
      </c>
      <c r="C713" t="s">
        <v>937</v>
      </c>
      <c r="D713" s="19">
        <v>-2420557680.54</v>
      </c>
    </row>
    <row r="714" spans="1:4" x14ac:dyDescent="0.2">
      <c r="A714" s="202">
        <f t="shared" si="11"/>
        <v>8</v>
      </c>
      <c r="B714" t="s">
        <v>939</v>
      </c>
      <c r="C714" t="s">
        <v>940</v>
      </c>
      <c r="D714" s="19">
        <v>-151733353</v>
      </c>
    </row>
    <row r="715" spans="1:4" x14ac:dyDescent="0.2">
      <c r="A715" s="202">
        <f t="shared" si="11"/>
        <v>10</v>
      </c>
      <c r="B715" t="s">
        <v>943</v>
      </c>
      <c r="C715" t="s">
        <v>944</v>
      </c>
      <c r="D715" s="19">
        <v>-151733353</v>
      </c>
    </row>
    <row r="716" spans="1:4" x14ac:dyDescent="0.2">
      <c r="A716" s="202">
        <f t="shared" si="11"/>
        <v>0</v>
      </c>
    </row>
    <row r="717" spans="1:4" x14ac:dyDescent="0.2">
      <c r="A717" s="202">
        <f t="shared" si="11"/>
        <v>8</v>
      </c>
      <c r="B717" t="s">
        <v>949</v>
      </c>
      <c r="C717" t="s">
        <v>950</v>
      </c>
      <c r="D717" s="19">
        <v>-2268824327.54</v>
      </c>
    </row>
    <row r="718" spans="1:4" x14ac:dyDescent="0.2">
      <c r="A718" s="202">
        <f t="shared" si="11"/>
        <v>10</v>
      </c>
      <c r="B718" t="s">
        <v>953</v>
      </c>
      <c r="C718" t="s">
        <v>950</v>
      </c>
      <c r="D718" s="19">
        <v>-75743310.5</v>
      </c>
    </row>
    <row r="719" spans="1:4" x14ac:dyDescent="0.2">
      <c r="A719" s="202">
        <f t="shared" si="11"/>
        <v>10</v>
      </c>
      <c r="B719" t="s">
        <v>956</v>
      </c>
      <c r="C719" t="s">
        <v>48</v>
      </c>
      <c r="D719" s="19">
        <v>-2157922656.04</v>
      </c>
    </row>
    <row r="720" spans="1:4" x14ac:dyDescent="0.2">
      <c r="A720" s="202">
        <f t="shared" si="11"/>
        <v>10</v>
      </c>
      <c r="B720" t="s">
        <v>959</v>
      </c>
      <c r="C720" t="s">
        <v>960</v>
      </c>
      <c r="D720" s="19">
        <v>-28813747</v>
      </c>
    </row>
    <row r="721" spans="1:4" x14ac:dyDescent="0.2">
      <c r="A721" s="202">
        <f t="shared" si="11"/>
        <v>10</v>
      </c>
      <c r="B721" t="s">
        <v>961</v>
      </c>
      <c r="C721" t="s">
        <v>962</v>
      </c>
      <c r="D721" s="19">
        <v>-6484153</v>
      </c>
    </row>
    <row r="722" spans="1:4" x14ac:dyDescent="0.2">
      <c r="A722" s="202">
        <f t="shared" si="11"/>
        <v>10</v>
      </c>
      <c r="B722" t="s">
        <v>2041</v>
      </c>
      <c r="C722" t="s">
        <v>2042</v>
      </c>
      <c r="D722" s="19">
        <v>139539</v>
      </c>
    </row>
    <row r="723" spans="1:4" x14ac:dyDescent="0.2">
      <c r="A723" s="202">
        <f t="shared" si="11"/>
        <v>0</v>
      </c>
    </row>
    <row r="724" spans="1:4" x14ac:dyDescent="0.2">
      <c r="A724" s="202">
        <f t="shared" si="11"/>
        <v>2</v>
      </c>
      <c r="B724" t="s">
        <v>965</v>
      </c>
      <c r="C724" t="s">
        <v>49</v>
      </c>
      <c r="D724" s="19">
        <v>-708446188.17000008</v>
      </c>
    </row>
    <row r="725" spans="1:4" x14ac:dyDescent="0.2">
      <c r="A725" s="294">
        <f t="shared" si="11"/>
        <v>4</v>
      </c>
      <c r="B725" s="295" t="s">
        <v>967</v>
      </c>
      <c r="C725" s="295" t="s">
        <v>50</v>
      </c>
      <c r="D725" s="274">
        <v>-708446188.17000008</v>
      </c>
    </row>
    <row r="726" spans="1:4" x14ac:dyDescent="0.2">
      <c r="A726" s="202">
        <f t="shared" si="11"/>
        <v>6</v>
      </c>
      <c r="B726" t="s">
        <v>968</v>
      </c>
      <c r="C726" t="s">
        <v>969</v>
      </c>
      <c r="D726" s="19">
        <v>0</v>
      </c>
    </row>
    <row r="727" spans="1:4" x14ac:dyDescent="0.2">
      <c r="A727" s="202">
        <f t="shared" si="11"/>
        <v>8</v>
      </c>
      <c r="B727" t="s">
        <v>971</v>
      </c>
      <c r="C727" t="s">
        <v>972</v>
      </c>
      <c r="D727" s="19">
        <v>0</v>
      </c>
    </row>
    <row r="728" spans="1:4" x14ac:dyDescent="0.2">
      <c r="A728" s="202">
        <f t="shared" si="11"/>
        <v>10</v>
      </c>
      <c r="B728" t="s">
        <v>974</v>
      </c>
      <c r="C728" t="s">
        <v>975</v>
      </c>
      <c r="D728" s="19">
        <v>0</v>
      </c>
    </row>
    <row r="729" spans="1:4" x14ac:dyDescent="0.2">
      <c r="A729" s="202">
        <f t="shared" si="11"/>
        <v>0</v>
      </c>
    </row>
    <row r="730" spans="1:4" x14ac:dyDescent="0.2">
      <c r="A730" s="202">
        <f t="shared" si="11"/>
        <v>6</v>
      </c>
      <c r="B730" t="s">
        <v>979</v>
      </c>
      <c r="C730" t="s">
        <v>980</v>
      </c>
      <c r="D730" s="19">
        <v>-94462775</v>
      </c>
    </row>
    <row r="731" spans="1:4" x14ac:dyDescent="0.2">
      <c r="A731" s="202">
        <f t="shared" si="11"/>
        <v>8</v>
      </c>
      <c r="B731" t="s">
        <v>983</v>
      </c>
      <c r="C731" t="s">
        <v>984</v>
      </c>
      <c r="D731" s="19">
        <v>-94462775</v>
      </c>
    </row>
    <row r="732" spans="1:4" x14ac:dyDescent="0.2">
      <c r="A732" s="202">
        <f t="shared" si="11"/>
        <v>10</v>
      </c>
      <c r="B732" t="s">
        <v>987</v>
      </c>
      <c r="C732" t="s">
        <v>988</v>
      </c>
      <c r="D732" s="19">
        <v>-94462775</v>
      </c>
    </row>
    <row r="733" spans="1:4" x14ac:dyDescent="0.2">
      <c r="A733" s="202">
        <f t="shared" si="11"/>
        <v>0</v>
      </c>
    </row>
    <row r="734" spans="1:4" x14ac:dyDescent="0.2">
      <c r="A734" s="202">
        <f t="shared" si="11"/>
        <v>6</v>
      </c>
      <c r="B734" t="s">
        <v>991</v>
      </c>
      <c r="C734" t="s">
        <v>992</v>
      </c>
      <c r="D734" s="19">
        <v>-16469524</v>
      </c>
    </row>
    <row r="735" spans="1:4" x14ac:dyDescent="0.2">
      <c r="A735" s="202">
        <f t="shared" si="11"/>
        <v>8</v>
      </c>
      <c r="B735" t="s">
        <v>995</v>
      </c>
      <c r="C735" t="s">
        <v>996</v>
      </c>
      <c r="D735" s="19">
        <v>-16469524</v>
      </c>
    </row>
    <row r="736" spans="1:4" x14ac:dyDescent="0.2">
      <c r="A736" s="202">
        <f t="shared" si="11"/>
        <v>10</v>
      </c>
      <c r="B736" t="s">
        <v>998</v>
      </c>
      <c r="C736" t="s">
        <v>999</v>
      </c>
      <c r="D736" s="19">
        <v>-16469524</v>
      </c>
    </row>
    <row r="737" spans="1:4" x14ac:dyDescent="0.2">
      <c r="A737" s="202">
        <f t="shared" si="11"/>
        <v>0</v>
      </c>
    </row>
    <row r="738" spans="1:4" x14ac:dyDescent="0.2">
      <c r="A738" s="202">
        <f t="shared" si="11"/>
        <v>6</v>
      </c>
      <c r="B738" t="s">
        <v>1002</v>
      </c>
      <c r="C738" t="s">
        <v>1003</v>
      </c>
      <c r="D738" s="19">
        <v>-2526219</v>
      </c>
    </row>
    <row r="739" spans="1:4" x14ac:dyDescent="0.2">
      <c r="A739" s="202">
        <f t="shared" si="11"/>
        <v>8</v>
      </c>
      <c r="B739" t="s">
        <v>1005</v>
      </c>
      <c r="C739" t="s">
        <v>1006</v>
      </c>
      <c r="D739" s="19">
        <v>-2526219</v>
      </c>
    </row>
    <row r="740" spans="1:4" x14ac:dyDescent="0.2">
      <c r="A740" s="202">
        <f t="shared" si="11"/>
        <v>10</v>
      </c>
      <c r="B740" t="s">
        <v>1009</v>
      </c>
      <c r="C740" t="s">
        <v>1006</v>
      </c>
      <c r="D740" s="19">
        <v>-2526219</v>
      </c>
    </row>
    <row r="741" spans="1:4" x14ac:dyDescent="0.2">
      <c r="A741" s="202">
        <f t="shared" si="11"/>
        <v>0</v>
      </c>
    </row>
    <row r="742" spans="1:4" x14ac:dyDescent="0.2">
      <c r="A742" s="202">
        <f t="shared" si="11"/>
        <v>6</v>
      </c>
      <c r="B742" t="s">
        <v>1012</v>
      </c>
      <c r="C742" t="s">
        <v>1013</v>
      </c>
      <c r="D742" s="19">
        <v>-81821541.960000008</v>
      </c>
    </row>
    <row r="743" spans="1:4" x14ac:dyDescent="0.2">
      <c r="A743" s="202">
        <f t="shared" si="11"/>
        <v>8</v>
      </c>
      <c r="B743" t="s">
        <v>1014</v>
      </c>
      <c r="C743" t="s">
        <v>1015</v>
      </c>
      <c r="D743" s="19">
        <v>-81821541.960000008</v>
      </c>
    </row>
    <row r="744" spans="1:4" x14ac:dyDescent="0.2">
      <c r="A744" s="202">
        <f t="shared" si="11"/>
        <v>10</v>
      </c>
      <c r="B744" t="s">
        <v>1017</v>
      </c>
      <c r="C744" t="s">
        <v>1015</v>
      </c>
      <c r="D744" s="19">
        <v>-81821541.960000008</v>
      </c>
    </row>
    <row r="745" spans="1:4" x14ac:dyDescent="0.2">
      <c r="A745" s="202">
        <f t="shared" si="11"/>
        <v>0</v>
      </c>
    </row>
    <row r="746" spans="1:4" x14ac:dyDescent="0.2">
      <c r="A746" s="202">
        <f t="shared" si="11"/>
        <v>6</v>
      </c>
      <c r="B746" t="s">
        <v>1021</v>
      </c>
      <c r="C746" t="s">
        <v>1022</v>
      </c>
      <c r="D746" s="19">
        <v>-131934639.41</v>
      </c>
    </row>
    <row r="747" spans="1:4" x14ac:dyDescent="0.2">
      <c r="A747" s="202">
        <f t="shared" si="11"/>
        <v>8</v>
      </c>
      <c r="B747" t="s">
        <v>1025</v>
      </c>
      <c r="C747" t="s">
        <v>1026</v>
      </c>
      <c r="D747" s="19">
        <v>-131934639.41</v>
      </c>
    </row>
    <row r="748" spans="1:4" x14ac:dyDescent="0.2">
      <c r="A748" s="202">
        <f t="shared" si="11"/>
        <v>10</v>
      </c>
      <c r="B748" t="s">
        <v>1027</v>
      </c>
      <c r="C748" t="s">
        <v>1022</v>
      </c>
      <c r="D748" s="19">
        <v>-131934639.41</v>
      </c>
    </row>
    <row r="749" spans="1:4" x14ac:dyDescent="0.2">
      <c r="A749" s="202">
        <f t="shared" si="11"/>
        <v>0</v>
      </c>
    </row>
    <row r="750" spans="1:4" x14ac:dyDescent="0.2">
      <c r="A750" s="202">
        <f t="shared" si="11"/>
        <v>6</v>
      </c>
      <c r="B750" t="s">
        <v>1031</v>
      </c>
      <c r="C750" t="s">
        <v>1032</v>
      </c>
      <c r="D750" s="19">
        <v>-88518163</v>
      </c>
    </row>
    <row r="751" spans="1:4" x14ac:dyDescent="0.2">
      <c r="A751" s="202">
        <f t="shared" si="11"/>
        <v>8</v>
      </c>
      <c r="B751" t="s">
        <v>1035</v>
      </c>
      <c r="C751" t="s">
        <v>1036</v>
      </c>
      <c r="D751" s="19">
        <v>-88518163</v>
      </c>
    </row>
    <row r="752" spans="1:4" x14ac:dyDescent="0.2">
      <c r="A752" s="202">
        <f t="shared" si="11"/>
        <v>10</v>
      </c>
      <c r="B752" t="s">
        <v>1039</v>
      </c>
      <c r="C752" t="s">
        <v>1036</v>
      </c>
      <c r="D752" s="19">
        <v>-88518163</v>
      </c>
    </row>
    <row r="753" spans="1:4" x14ac:dyDescent="0.2">
      <c r="A753" s="202">
        <f t="shared" si="11"/>
        <v>0</v>
      </c>
    </row>
    <row r="754" spans="1:4" x14ac:dyDescent="0.2">
      <c r="A754" s="202">
        <f t="shared" si="11"/>
        <v>6</v>
      </c>
      <c r="B754" t="s">
        <v>2043</v>
      </c>
      <c r="C754" t="s">
        <v>2044</v>
      </c>
      <c r="D754" s="19">
        <v>0</v>
      </c>
    </row>
    <row r="755" spans="1:4" x14ac:dyDescent="0.2">
      <c r="A755" s="202">
        <f t="shared" si="11"/>
        <v>8</v>
      </c>
      <c r="B755" t="s">
        <v>2045</v>
      </c>
      <c r="C755" t="s">
        <v>2044</v>
      </c>
      <c r="D755" s="19">
        <v>0</v>
      </c>
    </row>
    <row r="756" spans="1:4" x14ac:dyDescent="0.2">
      <c r="A756" s="202">
        <f t="shared" si="11"/>
        <v>10</v>
      </c>
      <c r="B756" t="s">
        <v>2046</v>
      </c>
      <c r="C756" t="s">
        <v>2047</v>
      </c>
      <c r="D756" s="19">
        <v>0</v>
      </c>
    </row>
    <row r="757" spans="1:4" x14ac:dyDescent="0.2">
      <c r="A757" s="202">
        <f t="shared" si="11"/>
        <v>0</v>
      </c>
    </row>
    <row r="758" spans="1:4" x14ac:dyDescent="0.2">
      <c r="A758" s="202">
        <f t="shared" si="11"/>
        <v>6</v>
      </c>
      <c r="B758" t="s">
        <v>1042</v>
      </c>
      <c r="C758" t="s">
        <v>1043</v>
      </c>
      <c r="D758" s="19">
        <v>-85492550.63000001</v>
      </c>
    </row>
    <row r="759" spans="1:4" x14ac:dyDescent="0.2">
      <c r="A759" s="202">
        <f t="shared" si="11"/>
        <v>8</v>
      </c>
      <c r="B759" t="s">
        <v>1046</v>
      </c>
      <c r="C759" t="s">
        <v>1047</v>
      </c>
      <c r="D759" s="19">
        <v>-107211653.63000001</v>
      </c>
    </row>
    <row r="760" spans="1:4" x14ac:dyDescent="0.2">
      <c r="A760" s="202">
        <f t="shared" si="11"/>
        <v>10</v>
      </c>
      <c r="B760" t="s">
        <v>1048</v>
      </c>
      <c r="C760" t="s">
        <v>1049</v>
      </c>
      <c r="D760" s="19">
        <v>-107211653.63000001</v>
      </c>
    </row>
    <row r="761" spans="1:4" x14ac:dyDescent="0.2">
      <c r="A761" s="202">
        <f t="shared" si="11"/>
        <v>0</v>
      </c>
    </row>
    <row r="762" spans="1:4" x14ac:dyDescent="0.2">
      <c r="A762" s="202">
        <f t="shared" si="11"/>
        <v>8</v>
      </c>
      <c r="B762" t="s">
        <v>1054</v>
      </c>
      <c r="C762" t="s">
        <v>1055</v>
      </c>
      <c r="D762" s="19">
        <v>21719103.000000004</v>
      </c>
    </row>
    <row r="763" spans="1:4" x14ac:dyDescent="0.2">
      <c r="A763" s="202">
        <f t="shared" si="11"/>
        <v>10</v>
      </c>
      <c r="B763" t="s">
        <v>1056</v>
      </c>
      <c r="C763" t="s">
        <v>1057</v>
      </c>
      <c r="D763" s="19">
        <v>21719103.000000004</v>
      </c>
    </row>
    <row r="764" spans="1:4" x14ac:dyDescent="0.2">
      <c r="A764" s="202">
        <f t="shared" si="11"/>
        <v>0</v>
      </c>
    </row>
    <row r="765" spans="1:4" x14ac:dyDescent="0.2">
      <c r="A765" s="202">
        <f t="shared" si="11"/>
        <v>6</v>
      </c>
      <c r="B765" t="s">
        <v>1062</v>
      </c>
      <c r="C765" t="s">
        <v>1063</v>
      </c>
      <c r="D765" s="19">
        <v>-6154888</v>
      </c>
    </row>
    <row r="766" spans="1:4" x14ac:dyDescent="0.2">
      <c r="A766" s="202">
        <f t="shared" si="11"/>
        <v>8</v>
      </c>
      <c r="B766" t="s">
        <v>1066</v>
      </c>
      <c r="C766" t="s">
        <v>110</v>
      </c>
      <c r="D766" s="19">
        <v>-6154888</v>
      </c>
    </row>
    <row r="767" spans="1:4" x14ac:dyDescent="0.2">
      <c r="A767" s="202">
        <f t="shared" si="11"/>
        <v>10</v>
      </c>
      <c r="B767" t="s">
        <v>1067</v>
      </c>
      <c r="C767" t="s">
        <v>110</v>
      </c>
      <c r="D767" s="19">
        <v>-6154888</v>
      </c>
    </row>
    <row r="768" spans="1:4" x14ac:dyDescent="0.2">
      <c r="A768" s="202">
        <f t="shared" si="11"/>
        <v>6</v>
      </c>
      <c r="B768" t="s">
        <v>2048</v>
      </c>
      <c r="C768" t="s">
        <v>2049</v>
      </c>
      <c r="D768" s="19">
        <v>0</v>
      </c>
    </row>
    <row r="769" spans="1:4" x14ac:dyDescent="0.2">
      <c r="A769" s="202">
        <f t="shared" si="11"/>
        <v>8</v>
      </c>
      <c r="B769" t="s">
        <v>2050</v>
      </c>
      <c r="C769" t="s">
        <v>2051</v>
      </c>
      <c r="D769" s="19">
        <v>0</v>
      </c>
    </row>
    <row r="770" spans="1:4" x14ac:dyDescent="0.2">
      <c r="A770" s="202">
        <f t="shared" si="11"/>
        <v>10</v>
      </c>
      <c r="B770" t="s">
        <v>2052</v>
      </c>
      <c r="C770" t="s">
        <v>2051</v>
      </c>
      <c r="D770" s="19">
        <v>0</v>
      </c>
    </row>
    <row r="771" spans="1:4" x14ac:dyDescent="0.2">
      <c r="A771" s="202">
        <f t="shared" ref="A771:A834" si="12">LEN(B771)</f>
        <v>6</v>
      </c>
      <c r="B771" t="s">
        <v>1078</v>
      </c>
      <c r="C771" t="s">
        <v>1079</v>
      </c>
      <c r="D771" s="19">
        <v>-61179975</v>
      </c>
    </row>
    <row r="772" spans="1:4" x14ac:dyDescent="0.2">
      <c r="A772" s="202">
        <f t="shared" si="12"/>
        <v>8</v>
      </c>
      <c r="B772" t="s">
        <v>1080</v>
      </c>
      <c r="C772" t="s">
        <v>1081</v>
      </c>
      <c r="D772" s="19">
        <v>-61179975</v>
      </c>
    </row>
    <row r="773" spans="1:4" x14ac:dyDescent="0.2">
      <c r="A773" s="202">
        <f t="shared" si="12"/>
        <v>10</v>
      </c>
      <c r="B773" t="s">
        <v>1084</v>
      </c>
      <c r="C773" t="s">
        <v>1081</v>
      </c>
      <c r="D773" s="19">
        <v>-61179975</v>
      </c>
    </row>
    <row r="774" spans="1:4" x14ac:dyDescent="0.2">
      <c r="A774" s="202">
        <f t="shared" si="12"/>
        <v>6</v>
      </c>
      <c r="B774" t="s">
        <v>1089</v>
      </c>
      <c r="C774" t="s">
        <v>1090</v>
      </c>
      <c r="D774" s="19">
        <v>-13257842.17</v>
      </c>
    </row>
    <row r="775" spans="1:4" x14ac:dyDescent="0.2">
      <c r="A775" s="202">
        <f t="shared" si="12"/>
        <v>8</v>
      </c>
      <c r="B775" t="s">
        <v>1091</v>
      </c>
      <c r="C775" t="s">
        <v>1092</v>
      </c>
      <c r="D775" s="19">
        <v>-13257842.17</v>
      </c>
    </row>
    <row r="776" spans="1:4" x14ac:dyDescent="0.2">
      <c r="A776" s="202">
        <f t="shared" si="12"/>
        <v>10</v>
      </c>
      <c r="B776" t="s">
        <v>1095</v>
      </c>
      <c r="C776" t="s">
        <v>1090</v>
      </c>
      <c r="D776" s="19">
        <v>-13257842.17</v>
      </c>
    </row>
    <row r="777" spans="1:4" x14ac:dyDescent="0.2">
      <c r="A777" s="202">
        <f t="shared" si="12"/>
        <v>6</v>
      </c>
      <c r="B777" t="s">
        <v>1098</v>
      </c>
      <c r="C777" t="s">
        <v>1099</v>
      </c>
      <c r="D777" s="19">
        <v>-9621300</v>
      </c>
    </row>
    <row r="778" spans="1:4" x14ac:dyDescent="0.2">
      <c r="A778" s="202">
        <f t="shared" si="12"/>
        <v>8</v>
      </c>
      <c r="B778" t="s">
        <v>1100</v>
      </c>
      <c r="C778" t="s">
        <v>1101</v>
      </c>
      <c r="D778" s="19">
        <v>-9621300</v>
      </c>
    </row>
    <row r="779" spans="1:4" x14ac:dyDescent="0.2">
      <c r="A779" s="202">
        <f t="shared" si="12"/>
        <v>10</v>
      </c>
      <c r="B779" t="s">
        <v>1103</v>
      </c>
      <c r="C779" t="s">
        <v>1101</v>
      </c>
      <c r="D779" s="19">
        <v>-9621300</v>
      </c>
    </row>
    <row r="780" spans="1:4" x14ac:dyDescent="0.2">
      <c r="A780" s="202">
        <f t="shared" si="12"/>
        <v>6</v>
      </c>
      <c r="B780" t="s">
        <v>1107</v>
      </c>
      <c r="C780" t="s">
        <v>1108</v>
      </c>
      <c r="D780" s="19">
        <v>-117006770</v>
      </c>
    </row>
    <row r="781" spans="1:4" x14ac:dyDescent="0.2">
      <c r="A781" s="202">
        <f t="shared" si="12"/>
        <v>8</v>
      </c>
      <c r="B781" t="s">
        <v>1111</v>
      </c>
      <c r="C781" t="s">
        <v>1108</v>
      </c>
      <c r="D781" s="19">
        <v>-117006770</v>
      </c>
    </row>
    <row r="782" spans="1:4" x14ac:dyDescent="0.2">
      <c r="A782" s="202">
        <f t="shared" si="12"/>
        <v>10</v>
      </c>
      <c r="B782" t="s">
        <v>1112</v>
      </c>
      <c r="C782" t="s">
        <v>1113</v>
      </c>
      <c r="D782" s="19">
        <v>-43618440</v>
      </c>
    </row>
    <row r="783" spans="1:4" x14ac:dyDescent="0.2">
      <c r="A783" s="202">
        <f t="shared" si="12"/>
        <v>10</v>
      </c>
      <c r="B783" t="s">
        <v>1115</v>
      </c>
      <c r="C783" t="s">
        <v>1116</v>
      </c>
      <c r="D783" s="19">
        <v>-2539345</v>
      </c>
    </row>
    <row r="784" spans="1:4" x14ac:dyDescent="0.2">
      <c r="A784" s="202">
        <f t="shared" si="12"/>
        <v>10</v>
      </c>
      <c r="B784" t="s">
        <v>1118</v>
      </c>
      <c r="C784" t="s">
        <v>1003</v>
      </c>
      <c r="D784" s="19">
        <v>923522</v>
      </c>
    </row>
    <row r="785" spans="1:4" x14ac:dyDescent="0.2">
      <c r="A785" s="202">
        <f t="shared" si="12"/>
        <v>10</v>
      </c>
      <c r="B785" t="s">
        <v>1121</v>
      </c>
      <c r="C785" t="s">
        <v>1122</v>
      </c>
      <c r="D785" s="19">
        <v>-18077076</v>
      </c>
    </row>
    <row r="786" spans="1:4" x14ac:dyDescent="0.2">
      <c r="A786" s="202">
        <f t="shared" si="12"/>
        <v>10</v>
      </c>
      <c r="B786" t="s">
        <v>1125</v>
      </c>
      <c r="C786" t="s">
        <v>1022</v>
      </c>
      <c r="D786" s="19">
        <v>2115458</v>
      </c>
    </row>
    <row r="787" spans="1:4" x14ac:dyDescent="0.2">
      <c r="A787" s="202">
        <f t="shared" si="12"/>
        <v>10</v>
      </c>
      <c r="B787" t="s">
        <v>1128</v>
      </c>
      <c r="C787" t="s">
        <v>1032</v>
      </c>
      <c r="D787" s="19">
        <v>-40202980</v>
      </c>
    </row>
    <row r="788" spans="1:4" x14ac:dyDescent="0.2">
      <c r="A788" s="202">
        <f t="shared" si="12"/>
        <v>10</v>
      </c>
      <c r="B788" t="s">
        <v>1131</v>
      </c>
      <c r="C788" t="s">
        <v>1043</v>
      </c>
      <c r="D788" s="19">
        <v>-15607909</v>
      </c>
    </row>
    <row r="789" spans="1:4" x14ac:dyDescent="0.2">
      <c r="A789" s="202">
        <f t="shared" si="12"/>
        <v>2</v>
      </c>
      <c r="B789" t="s">
        <v>1134</v>
      </c>
      <c r="C789" t="s">
        <v>51</v>
      </c>
      <c r="D789" s="19">
        <v>-70809174</v>
      </c>
    </row>
    <row r="790" spans="1:4" x14ac:dyDescent="0.2">
      <c r="A790" s="294">
        <f t="shared" si="12"/>
        <v>4</v>
      </c>
      <c r="B790" s="295" t="s">
        <v>1136</v>
      </c>
      <c r="C790" s="295" t="s">
        <v>52</v>
      </c>
      <c r="D790" s="274">
        <v>-64315831</v>
      </c>
    </row>
    <row r="791" spans="1:4" x14ac:dyDescent="0.2">
      <c r="A791" s="202">
        <f t="shared" si="12"/>
        <v>6</v>
      </c>
      <c r="B791" t="s">
        <v>1138</v>
      </c>
      <c r="C791" t="s">
        <v>1139</v>
      </c>
      <c r="D791" s="19">
        <v>-64315831</v>
      </c>
    </row>
    <row r="792" spans="1:4" x14ac:dyDescent="0.2">
      <c r="A792" s="202">
        <f t="shared" si="12"/>
        <v>8</v>
      </c>
      <c r="B792" t="s">
        <v>1142</v>
      </c>
      <c r="C792" t="s">
        <v>1143</v>
      </c>
      <c r="D792" s="19">
        <v>-64315831</v>
      </c>
    </row>
    <row r="793" spans="1:4" x14ac:dyDescent="0.2">
      <c r="A793" s="202">
        <f t="shared" si="12"/>
        <v>10</v>
      </c>
      <c r="B793" t="s">
        <v>1146</v>
      </c>
      <c r="C793" t="s">
        <v>1143</v>
      </c>
      <c r="D793" s="19">
        <v>-64315831</v>
      </c>
    </row>
    <row r="794" spans="1:4" x14ac:dyDescent="0.2">
      <c r="A794" s="294">
        <f t="shared" si="12"/>
        <v>4</v>
      </c>
      <c r="B794" s="295" t="s">
        <v>1151</v>
      </c>
      <c r="C794" s="295" t="s">
        <v>53</v>
      </c>
      <c r="D794" s="274">
        <v>-6493343</v>
      </c>
    </row>
    <row r="795" spans="1:4" x14ac:dyDescent="0.2">
      <c r="A795" s="202">
        <f t="shared" si="12"/>
        <v>6</v>
      </c>
      <c r="B795" t="s">
        <v>1154</v>
      </c>
      <c r="C795" t="s">
        <v>1155</v>
      </c>
      <c r="D795" s="19">
        <v>-6493343</v>
      </c>
    </row>
    <row r="796" spans="1:4" x14ac:dyDescent="0.2">
      <c r="A796" s="202">
        <f t="shared" si="12"/>
        <v>8</v>
      </c>
      <c r="B796" t="s">
        <v>1156</v>
      </c>
      <c r="C796" t="s">
        <v>111</v>
      </c>
      <c r="D796" s="19">
        <v>-6493343</v>
      </c>
    </row>
    <row r="797" spans="1:4" x14ac:dyDescent="0.2">
      <c r="A797" s="202">
        <f t="shared" si="12"/>
        <v>10</v>
      </c>
      <c r="B797" t="s">
        <v>1157</v>
      </c>
      <c r="C797" t="s">
        <v>111</v>
      </c>
      <c r="D797" s="19">
        <v>-6493343</v>
      </c>
    </row>
    <row r="798" spans="1:4" x14ac:dyDescent="0.2">
      <c r="A798" s="202">
        <f t="shared" si="12"/>
        <v>2</v>
      </c>
      <c r="B798" t="s">
        <v>1158</v>
      </c>
      <c r="C798" t="s">
        <v>54</v>
      </c>
      <c r="D798" s="19">
        <v>-11817452392.689991</v>
      </c>
    </row>
    <row r="799" spans="1:4" x14ac:dyDescent="0.2">
      <c r="A799" s="294">
        <f t="shared" si="12"/>
        <v>4</v>
      </c>
      <c r="B799" s="295" t="s">
        <v>1159</v>
      </c>
      <c r="C799" s="295" t="s">
        <v>55</v>
      </c>
      <c r="D799" s="274">
        <v>-314841518</v>
      </c>
    </row>
    <row r="800" spans="1:4" x14ac:dyDescent="0.2">
      <c r="A800" s="202">
        <f t="shared" si="12"/>
        <v>6</v>
      </c>
      <c r="B800" t="s">
        <v>1160</v>
      </c>
      <c r="C800" t="s">
        <v>1161</v>
      </c>
      <c r="D800" s="19">
        <v>-314841518</v>
      </c>
    </row>
    <row r="801" spans="1:4" x14ac:dyDescent="0.2">
      <c r="A801" s="202">
        <f t="shared" si="12"/>
        <v>8</v>
      </c>
      <c r="B801" t="s">
        <v>1162</v>
      </c>
      <c r="C801" t="s">
        <v>1161</v>
      </c>
      <c r="D801" s="19">
        <v>-314841518</v>
      </c>
    </row>
    <row r="802" spans="1:4" x14ac:dyDescent="0.2">
      <c r="A802" s="202">
        <f t="shared" si="12"/>
        <v>10</v>
      </c>
      <c r="B802" t="s">
        <v>1163</v>
      </c>
      <c r="C802" t="s">
        <v>1161</v>
      </c>
      <c r="D802" s="19">
        <v>-314841518</v>
      </c>
    </row>
    <row r="803" spans="1:4" x14ac:dyDescent="0.2">
      <c r="A803" s="294">
        <f t="shared" si="12"/>
        <v>4</v>
      </c>
      <c r="B803" s="295" t="s">
        <v>1164</v>
      </c>
      <c r="C803" s="295" t="s">
        <v>56</v>
      </c>
      <c r="D803" s="274">
        <v>-11502610874.689991</v>
      </c>
    </row>
    <row r="804" spans="1:4" x14ac:dyDescent="0.2">
      <c r="A804" s="202">
        <f t="shared" si="12"/>
        <v>6</v>
      </c>
      <c r="B804" t="s">
        <v>1165</v>
      </c>
      <c r="C804" t="s">
        <v>1166</v>
      </c>
      <c r="D804" s="19">
        <v>-11502610874.689991</v>
      </c>
    </row>
    <row r="805" spans="1:4" x14ac:dyDescent="0.2">
      <c r="A805" s="202">
        <f t="shared" si="12"/>
        <v>8</v>
      </c>
      <c r="B805" t="s">
        <v>1167</v>
      </c>
      <c r="C805" t="s">
        <v>1168</v>
      </c>
      <c r="D805" s="19">
        <v>-98999924420.399994</v>
      </c>
    </row>
    <row r="806" spans="1:4" x14ac:dyDescent="0.2">
      <c r="A806" s="202">
        <f t="shared" si="12"/>
        <v>10</v>
      </c>
      <c r="B806" t="s">
        <v>1169</v>
      </c>
      <c r="C806" t="s">
        <v>1170</v>
      </c>
      <c r="D806" s="19">
        <v>-98954902183.940002</v>
      </c>
    </row>
    <row r="807" spans="1:4" x14ac:dyDescent="0.2">
      <c r="A807" s="202">
        <f t="shared" si="12"/>
        <v>10</v>
      </c>
      <c r="B807" t="s">
        <v>1171</v>
      </c>
      <c r="C807" t="s">
        <v>1172</v>
      </c>
      <c r="D807" s="19">
        <v>-31774160.260000013</v>
      </c>
    </row>
    <row r="808" spans="1:4" x14ac:dyDescent="0.2">
      <c r="A808" s="202">
        <f t="shared" si="12"/>
        <v>10</v>
      </c>
      <c r="B808" t="s">
        <v>1173</v>
      </c>
      <c r="C808" t="s">
        <v>1174</v>
      </c>
      <c r="D808" s="19">
        <v>-13248076.199999999</v>
      </c>
    </row>
    <row r="809" spans="1:4" x14ac:dyDescent="0.2">
      <c r="A809" s="202">
        <f t="shared" si="12"/>
        <v>8</v>
      </c>
      <c r="B809" t="s">
        <v>1175</v>
      </c>
      <c r="C809" t="s">
        <v>1176</v>
      </c>
      <c r="D809" s="19">
        <v>105628035283.88002</v>
      </c>
    </row>
    <row r="810" spans="1:4" x14ac:dyDescent="0.2">
      <c r="A810" s="202">
        <f t="shared" si="12"/>
        <v>10</v>
      </c>
      <c r="B810" t="s">
        <v>1177</v>
      </c>
      <c r="C810" t="s">
        <v>1178</v>
      </c>
      <c r="D810" s="19">
        <v>105619765552.88002</v>
      </c>
    </row>
    <row r="811" spans="1:4" x14ac:dyDescent="0.2">
      <c r="A811" s="202">
        <f t="shared" si="12"/>
        <v>12</v>
      </c>
      <c r="B811" t="s">
        <v>1179</v>
      </c>
      <c r="C811" t="s">
        <v>1180</v>
      </c>
      <c r="D811" s="19">
        <v>1527356357.9300001</v>
      </c>
    </row>
    <row r="812" spans="1:4" x14ac:dyDescent="0.2">
      <c r="A812" s="202">
        <f t="shared" si="12"/>
        <v>12</v>
      </c>
      <c r="B812" t="s">
        <v>1181</v>
      </c>
      <c r="C812" t="s">
        <v>1182</v>
      </c>
      <c r="D812" s="19">
        <v>16746188</v>
      </c>
    </row>
    <row r="813" spans="1:4" x14ac:dyDescent="0.2">
      <c r="A813" s="202">
        <f t="shared" si="12"/>
        <v>12</v>
      </c>
      <c r="B813" t="s">
        <v>1183</v>
      </c>
      <c r="C813" t="s">
        <v>1184</v>
      </c>
      <c r="D813" s="19">
        <v>405183295</v>
      </c>
    </row>
    <row r="814" spans="1:4" x14ac:dyDescent="0.2">
      <c r="A814" s="202">
        <f t="shared" si="12"/>
        <v>12</v>
      </c>
      <c r="B814" t="s">
        <v>1185</v>
      </c>
      <c r="C814" t="s">
        <v>1113</v>
      </c>
      <c r="D814" s="19">
        <v>141470783.19999999</v>
      </c>
    </row>
    <row r="815" spans="1:4" x14ac:dyDescent="0.2">
      <c r="A815" s="202">
        <f t="shared" si="12"/>
        <v>12</v>
      </c>
      <c r="B815" t="s">
        <v>1186</v>
      </c>
      <c r="C815" t="s">
        <v>1116</v>
      </c>
      <c r="D815" s="19">
        <v>13956202.279999999</v>
      </c>
    </row>
    <row r="816" spans="1:4" x14ac:dyDescent="0.2">
      <c r="A816" s="202">
        <f t="shared" si="12"/>
        <v>12</v>
      </c>
      <c r="B816" t="s">
        <v>1187</v>
      </c>
      <c r="C816" t="s">
        <v>1003</v>
      </c>
      <c r="D816" s="19">
        <v>67775983.400000006</v>
      </c>
    </row>
    <row r="817" spans="1:4" x14ac:dyDescent="0.2">
      <c r="A817" s="202">
        <f t="shared" si="12"/>
        <v>12</v>
      </c>
      <c r="B817" t="s">
        <v>1188</v>
      </c>
      <c r="C817" t="s">
        <v>1122</v>
      </c>
      <c r="D817" s="19">
        <v>20371337</v>
      </c>
    </row>
    <row r="818" spans="1:4" x14ac:dyDescent="0.2">
      <c r="A818" s="202">
        <f t="shared" si="12"/>
        <v>12</v>
      </c>
      <c r="B818" t="s">
        <v>1189</v>
      </c>
      <c r="C818" t="s">
        <v>1022</v>
      </c>
      <c r="D818" s="19">
        <v>86922775.640000001</v>
      </c>
    </row>
    <row r="819" spans="1:4" x14ac:dyDescent="0.2">
      <c r="A819" s="202">
        <f t="shared" si="12"/>
        <v>12</v>
      </c>
      <c r="B819" t="s">
        <v>1190</v>
      </c>
      <c r="C819" t="s">
        <v>1032</v>
      </c>
      <c r="D819" s="19">
        <v>102591187.94</v>
      </c>
    </row>
    <row r="820" spans="1:4" x14ac:dyDescent="0.2">
      <c r="A820" s="202">
        <f t="shared" si="12"/>
        <v>12</v>
      </c>
      <c r="B820" t="s">
        <v>1191</v>
      </c>
      <c r="C820" t="s">
        <v>1192</v>
      </c>
      <c r="D820" s="19">
        <v>34259465.859999999</v>
      </c>
    </row>
    <row r="821" spans="1:4" x14ac:dyDescent="0.2">
      <c r="A821" s="202">
        <f t="shared" si="12"/>
        <v>12</v>
      </c>
      <c r="B821" t="s">
        <v>1193</v>
      </c>
      <c r="C821" t="s">
        <v>1194</v>
      </c>
      <c r="D821" s="19">
        <v>2557327</v>
      </c>
    </row>
    <row r="822" spans="1:4" x14ac:dyDescent="0.2">
      <c r="A822" s="202">
        <f t="shared" si="12"/>
        <v>12</v>
      </c>
      <c r="B822" t="s">
        <v>1195</v>
      </c>
      <c r="C822" t="s">
        <v>545</v>
      </c>
      <c r="D822" s="19">
        <v>3038484.1</v>
      </c>
    </row>
    <row r="823" spans="1:4" x14ac:dyDescent="0.2">
      <c r="A823" s="202">
        <f t="shared" si="12"/>
        <v>12</v>
      </c>
      <c r="B823" t="s">
        <v>1196</v>
      </c>
      <c r="C823" t="s">
        <v>1197</v>
      </c>
      <c r="D823" s="19">
        <v>240671915.5</v>
      </c>
    </row>
    <row r="824" spans="1:4" x14ac:dyDescent="0.2">
      <c r="A824" s="202">
        <f t="shared" si="12"/>
        <v>12</v>
      </c>
      <c r="B824" t="s">
        <v>1198</v>
      </c>
      <c r="C824" t="s">
        <v>1199</v>
      </c>
      <c r="D824" s="19">
        <v>4414386</v>
      </c>
    </row>
    <row r="825" spans="1:4" x14ac:dyDescent="0.2">
      <c r="A825" s="202">
        <f t="shared" si="12"/>
        <v>12</v>
      </c>
      <c r="B825" t="s">
        <v>1200</v>
      </c>
      <c r="C825" t="s">
        <v>1201</v>
      </c>
      <c r="D825" s="19">
        <v>42193657.100000001</v>
      </c>
    </row>
    <row r="826" spans="1:4" x14ac:dyDescent="0.2">
      <c r="A826" s="202">
        <f t="shared" si="12"/>
        <v>12</v>
      </c>
      <c r="B826" t="s">
        <v>1202</v>
      </c>
      <c r="C826" t="s">
        <v>1203</v>
      </c>
      <c r="D826" s="19">
        <v>85056000</v>
      </c>
    </row>
    <row r="827" spans="1:4" x14ac:dyDescent="0.2">
      <c r="A827" s="202">
        <f t="shared" si="12"/>
        <v>12</v>
      </c>
      <c r="B827" t="s">
        <v>1204</v>
      </c>
      <c r="C827" t="s">
        <v>107</v>
      </c>
      <c r="D827" s="19">
        <v>4439383</v>
      </c>
    </row>
    <row r="828" spans="1:4" x14ac:dyDescent="0.2">
      <c r="A828" s="202">
        <f t="shared" si="12"/>
        <v>12</v>
      </c>
      <c r="B828" t="s">
        <v>1205</v>
      </c>
      <c r="C828" t="s">
        <v>66</v>
      </c>
      <c r="D828" s="19">
        <v>1246218</v>
      </c>
    </row>
    <row r="829" spans="1:4" x14ac:dyDescent="0.2">
      <c r="A829" s="202">
        <f t="shared" si="12"/>
        <v>12</v>
      </c>
      <c r="B829" t="s">
        <v>1206</v>
      </c>
      <c r="C829" t="s">
        <v>1207</v>
      </c>
      <c r="D829" s="19">
        <v>3405034.68</v>
      </c>
    </row>
    <row r="830" spans="1:4" x14ac:dyDescent="0.2">
      <c r="A830" s="202">
        <f t="shared" si="12"/>
        <v>12</v>
      </c>
      <c r="B830" t="s">
        <v>1208</v>
      </c>
      <c r="C830" t="s">
        <v>68</v>
      </c>
      <c r="D830" s="19">
        <v>1185687</v>
      </c>
    </row>
    <row r="831" spans="1:4" x14ac:dyDescent="0.2">
      <c r="A831" s="202">
        <f t="shared" si="12"/>
        <v>12</v>
      </c>
      <c r="B831" t="s">
        <v>1209</v>
      </c>
      <c r="C831" t="s">
        <v>1210</v>
      </c>
      <c r="D831" s="19">
        <v>1269127518.9200001</v>
      </c>
    </row>
    <row r="832" spans="1:4" x14ac:dyDescent="0.2">
      <c r="A832" s="202">
        <f t="shared" si="12"/>
        <v>12</v>
      </c>
      <c r="B832" t="s">
        <v>1211</v>
      </c>
      <c r="C832" t="s">
        <v>1212</v>
      </c>
      <c r="D832" s="19">
        <v>358568617</v>
      </c>
    </row>
    <row r="833" spans="1:4" x14ac:dyDescent="0.2">
      <c r="A833" s="202">
        <f t="shared" si="12"/>
        <v>12</v>
      </c>
      <c r="B833" t="s">
        <v>1213</v>
      </c>
      <c r="C833" t="s">
        <v>1214</v>
      </c>
      <c r="D833" s="19">
        <v>219577230</v>
      </c>
    </row>
    <row r="834" spans="1:4" x14ac:dyDescent="0.2">
      <c r="A834" s="202">
        <f t="shared" si="12"/>
        <v>12</v>
      </c>
      <c r="B834" t="s">
        <v>1215</v>
      </c>
      <c r="C834" t="s">
        <v>1216</v>
      </c>
      <c r="D834" s="19">
        <v>469065651.12</v>
      </c>
    </row>
    <row r="835" spans="1:4" x14ac:dyDescent="0.2">
      <c r="A835" s="202">
        <f t="shared" ref="A835:A898" si="13">LEN(B835)</f>
        <v>12</v>
      </c>
      <c r="B835" t="s">
        <v>1217</v>
      </c>
      <c r="C835" t="s">
        <v>1218</v>
      </c>
      <c r="D835" s="19">
        <v>5928342.9900000002</v>
      </c>
    </row>
    <row r="836" spans="1:4" x14ac:dyDescent="0.2">
      <c r="A836" s="202">
        <f t="shared" si="13"/>
        <v>12</v>
      </c>
      <c r="B836" t="s">
        <v>1219</v>
      </c>
      <c r="C836" t="s">
        <v>1220</v>
      </c>
      <c r="D836" s="19">
        <v>2806304412.1599998</v>
      </c>
    </row>
    <row r="837" spans="1:4" x14ac:dyDescent="0.2">
      <c r="A837" s="202">
        <f t="shared" si="13"/>
        <v>12</v>
      </c>
      <c r="B837" t="s">
        <v>1221</v>
      </c>
      <c r="C837" t="s">
        <v>1222</v>
      </c>
      <c r="D837" s="19">
        <v>3366633104.3099999</v>
      </c>
    </row>
    <row r="838" spans="1:4" x14ac:dyDescent="0.2">
      <c r="A838" s="202">
        <f t="shared" si="13"/>
        <v>12</v>
      </c>
      <c r="B838" t="s">
        <v>1223</v>
      </c>
      <c r="C838" t="s">
        <v>1224</v>
      </c>
      <c r="D838" s="19">
        <v>41797472</v>
      </c>
    </row>
    <row r="839" spans="1:4" x14ac:dyDescent="0.2">
      <c r="A839" s="202">
        <f t="shared" si="13"/>
        <v>12</v>
      </c>
      <c r="B839" t="s">
        <v>1225</v>
      </c>
      <c r="C839" t="s">
        <v>1226</v>
      </c>
      <c r="D839" s="19">
        <v>725532220</v>
      </c>
    </row>
    <row r="840" spans="1:4" x14ac:dyDescent="0.2">
      <c r="A840" s="202">
        <f t="shared" si="13"/>
        <v>12</v>
      </c>
      <c r="B840" t="s">
        <v>1227</v>
      </c>
      <c r="C840" t="s">
        <v>1228</v>
      </c>
      <c r="D840" s="19">
        <v>100380150</v>
      </c>
    </row>
    <row r="841" spans="1:4" x14ac:dyDescent="0.2">
      <c r="A841" s="202">
        <f t="shared" si="13"/>
        <v>12</v>
      </c>
      <c r="B841" t="s">
        <v>1229</v>
      </c>
      <c r="C841" t="s">
        <v>1230</v>
      </c>
      <c r="D841" s="19">
        <v>63238019502.350006</v>
      </c>
    </row>
    <row r="842" spans="1:4" x14ac:dyDescent="0.2">
      <c r="A842" s="202">
        <f t="shared" si="13"/>
        <v>12</v>
      </c>
      <c r="B842" t="s">
        <v>1231</v>
      </c>
      <c r="C842" t="s">
        <v>1232</v>
      </c>
      <c r="D842" s="19">
        <v>4090956262.6700001</v>
      </c>
    </row>
    <row r="843" spans="1:4" x14ac:dyDescent="0.2">
      <c r="A843" s="202">
        <f t="shared" si="13"/>
        <v>12</v>
      </c>
      <c r="B843" t="s">
        <v>1233</v>
      </c>
      <c r="C843" t="s">
        <v>1234</v>
      </c>
      <c r="D843" s="19">
        <v>2307232400.3200002</v>
      </c>
    </row>
    <row r="844" spans="1:4" x14ac:dyDescent="0.2">
      <c r="A844" s="202">
        <f t="shared" si="13"/>
        <v>12</v>
      </c>
      <c r="B844" t="s">
        <v>1235</v>
      </c>
      <c r="C844" t="s">
        <v>1236</v>
      </c>
      <c r="D844" s="19">
        <v>226536098</v>
      </c>
    </row>
    <row r="845" spans="1:4" x14ac:dyDescent="0.2">
      <c r="A845" s="202">
        <f t="shared" si="13"/>
        <v>12</v>
      </c>
      <c r="B845" t="s">
        <v>1237</v>
      </c>
      <c r="C845" t="s">
        <v>1238</v>
      </c>
      <c r="D845" s="19">
        <v>1278646936.27</v>
      </c>
    </row>
    <row r="846" spans="1:4" x14ac:dyDescent="0.2">
      <c r="A846" s="202">
        <f t="shared" si="13"/>
        <v>12</v>
      </c>
      <c r="B846" t="s">
        <v>1239</v>
      </c>
      <c r="C846" t="s">
        <v>1240</v>
      </c>
      <c r="D846" s="19">
        <v>642262036.84000003</v>
      </c>
    </row>
    <row r="847" spans="1:4" x14ac:dyDescent="0.2">
      <c r="A847" s="202">
        <f t="shared" si="13"/>
        <v>12</v>
      </c>
      <c r="B847" t="s">
        <v>1241</v>
      </c>
      <c r="C847" t="s">
        <v>1242</v>
      </c>
      <c r="D847" s="19">
        <v>542593939</v>
      </c>
    </row>
    <row r="848" spans="1:4" x14ac:dyDescent="0.2">
      <c r="A848" s="202">
        <f t="shared" si="13"/>
        <v>12</v>
      </c>
      <c r="B848" t="s">
        <v>1243</v>
      </c>
      <c r="C848" t="s">
        <v>347</v>
      </c>
      <c r="D848" s="19">
        <v>3812000</v>
      </c>
    </row>
    <row r="849" spans="1:4" x14ac:dyDescent="0.2">
      <c r="A849" s="202">
        <f t="shared" si="13"/>
        <v>12</v>
      </c>
      <c r="B849" t="s">
        <v>1244</v>
      </c>
      <c r="C849" t="s">
        <v>1245</v>
      </c>
      <c r="D849" s="19">
        <v>277390000</v>
      </c>
    </row>
    <row r="850" spans="1:4" x14ac:dyDescent="0.2">
      <c r="A850" s="202">
        <f t="shared" si="13"/>
        <v>12</v>
      </c>
      <c r="B850" t="s">
        <v>1246</v>
      </c>
      <c r="C850" t="s">
        <v>1247</v>
      </c>
      <c r="D850" s="19">
        <v>1593285952</v>
      </c>
    </row>
    <row r="851" spans="1:4" x14ac:dyDescent="0.2">
      <c r="A851" s="202">
        <f t="shared" si="13"/>
        <v>12</v>
      </c>
      <c r="B851" t="s">
        <v>1248</v>
      </c>
      <c r="C851" t="s">
        <v>1249</v>
      </c>
      <c r="D851" s="19">
        <v>13079728</v>
      </c>
    </row>
    <row r="852" spans="1:4" x14ac:dyDescent="0.2">
      <c r="A852" s="202">
        <f t="shared" si="13"/>
        <v>12</v>
      </c>
      <c r="B852" t="s">
        <v>1250</v>
      </c>
      <c r="C852" t="s">
        <v>1251</v>
      </c>
      <c r="D852" s="19">
        <v>410434877</v>
      </c>
    </row>
    <row r="853" spans="1:4" x14ac:dyDescent="0.2">
      <c r="A853" s="202">
        <f t="shared" si="13"/>
        <v>12</v>
      </c>
      <c r="B853" t="s">
        <v>1252</v>
      </c>
      <c r="C853" t="s">
        <v>1253</v>
      </c>
      <c r="D853" s="19">
        <v>520548701</v>
      </c>
    </row>
    <row r="854" spans="1:4" x14ac:dyDescent="0.2">
      <c r="A854" s="202">
        <f t="shared" si="13"/>
        <v>12</v>
      </c>
      <c r="B854" t="s">
        <v>1254</v>
      </c>
      <c r="C854" t="s">
        <v>1255</v>
      </c>
      <c r="D854" s="19">
        <v>43955860</v>
      </c>
    </row>
    <row r="855" spans="1:4" x14ac:dyDescent="0.2">
      <c r="A855" s="202">
        <f t="shared" si="13"/>
        <v>12</v>
      </c>
      <c r="B855" t="s">
        <v>1256</v>
      </c>
      <c r="C855" t="s">
        <v>1257</v>
      </c>
      <c r="D855" s="19">
        <v>32165730</v>
      </c>
    </row>
    <row r="856" spans="1:4" x14ac:dyDescent="0.2">
      <c r="A856" s="202">
        <f t="shared" si="13"/>
        <v>12</v>
      </c>
      <c r="B856" t="s">
        <v>1258</v>
      </c>
      <c r="C856" t="s">
        <v>1259</v>
      </c>
      <c r="D856" s="19">
        <v>287614209</v>
      </c>
    </row>
    <row r="857" spans="1:4" x14ac:dyDescent="0.2">
      <c r="A857" s="202">
        <f t="shared" si="13"/>
        <v>12</v>
      </c>
      <c r="B857" t="s">
        <v>1260</v>
      </c>
      <c r="C857" t="s">
        <v>1261</v>
      </c>
      <c r="D857" s="19">
        <v>35548634</v>
      </c>
    </row>
    <row r="858" spans="1:4" x14ac:dyDescent="0.2">
      <c r="A858" s="202">
        <f t="shared" si="13"/>
        <v>12</v>
      </c>
      <c r="B858" t="s">
        <v>1262</v>
      </c>
      <c r="C858" t="s">
        <v>1263</v>
      </c>
      <c r="D858" s="19">
        <v>244523360.22</v>
      </c>
    </row>
    <row r="859" spans="1:4" x14ac:dyDescent="0.2">
      <c r="A859" s="202">
        <f t="shared" si="13"/>
        <v>12</v>
      </c>
      <c r="B859" t="s">
        <v>1264</v>
      </c>
      <c r="C859" t="s">
        <v>1265</v>
      </c>
      <c r="D859" s="19">
        <v>445251730</v>
      </c>
    </row>
    <row r="860" spans="1:4" x14ac:dyDescent="0.2">
      <c r="A860" s="202">
        <f t="shared" si="13"/>
        <v>12</v>
      </c>
      <c r="B860" t="s">
        <v>1266</v>
      </c>
      <c r="C860" t="s">
        <v>1267</v>
      </c>
      <c r="D860" s="19">
        <v>0.5</v>
      </c>
    </row>
    <row r="861" spans="1:4" x14ac:dyDescent="0.2">
      <c r="A861" s="202">
        <f t="shared" si="13"/>
        <v>12</v>
      </c>
      <c r="B861" t="s">
        <v>1268</v>
      </c>
      <c r="C861" t="s">
        <v>1269</v>
      </c>
      <c r="D861" s="19">
        <v>1519878323.8</v>
      </c>
    </row>
    <row r="862" spans="1:4" x14ac:dyDescent="0.2">
      <c r="A862" s="202">
        <f t="shared" si="13"/>
        <v>12</v>
      </c>
      <c r="B862" t="s">
        <v>1270</v>
      </c>
      <c r="C862" t="s">
        <v>1271</v>
      </c>
      <c r="D862" s="19">
        <v>1883532906</v>
      </c>
    </row>
    <row r="863" spans="1:4" x14ac:dyDescent="0.2">
      <c r="A863" s="202">
        <f t="shared" si="13"/>
        <v>12</v>
      </c>
      <c r="B863" t="s">
        <v>1272</v>
      </c>
      <c r="C863" t="s">
        <v>1273</v>
      </c>
      <c r="D863" s="19">
        <v>171251951.62</v>
      </c>
    </row>
    <row r="864" spans="1:4" x14ac:dyDescent="0.2">
      <c r="A864" s="202">
        <f t="shared" si="13"/>
        <v>12</v>
      </c>
      <c r="B864" t="s">
        <v>1274</v>
      </c>
      <c r="C864" t="s">
        <v>1275</v>
      </c>
      <c r="D864" s="19">
        <v>5528512042.4700003</v>
      </c>
    </row>
    <row r="865" spans="1:4" x14ac:dyDescent="0.2">
      <c r="A865" s="202">
        <f t="shared" si="13"/>
        <v>12</v>
      </c>
      <c r="B865" t="s">
        <v>1276</v>
      </c>
      <c r="C865" t="s">
        <v>1277</v>
      </c>
      <c r="D865" s="19">
        <v>4748925</v>
      </c>
    </row>
    <row r="866" spans="1:4" x14ac:dyDescent="0.2">
      <c r="A866" s="202">
        <f t="shared" si="13"/>
        <v>12</v>
      </c>
      <c r="B866" t="s">
        <v>1278</v>
      </c>
      <c r="C866" t="s">
        <v>1279</v>
      </c>
      <c r="D866" s="19">
        <v>9952256.2400000002</v>
      </c>
    </row>
    <row r="867" spans="1:4" x14ac:dyDescent="0.2">
      <c r="A867" s="202">
        <f t="shared" si="13"/>
        <v>12</v>
      </c>
      <c r="B867" t="s">
        <v>1280</v>
      </c>
      <c r="C867" t="s">
        <v>1281</v>
      </c>
      <c r="D867" s="19">
        <v>6719998</v>
      </c>
    </row>
    <row r="868" spans="1:4" x14ac:dyDescent="0.2">
      <c r="A868" s="202">
        <f t="shared" si="13"/>
        <v>12</v>
      </c>
      <c r="B868" t="s">
        <v>1282</v>
      </c>
      <c r="C868" t="s">
        <v>1283</v>
      </c>
      <c r="D868" s="19">
        <v>155498822</v>
      </c>
    </row>
    <row r="869" spans="1:4" x14ac:dyDescent="0.2">
      <c r="A869" s="202">
        <f t="shared" si="13"/>
        <v>12</v>
      </c>
      <c r="B869" t="s">
        <v>1284</v>
      </c>
      <c r="C869" t="s">
        <v>1285</v>
      </c>
      <c r="D869" s="19">
        <v>7618550</v>
      </c>
    </row>
    <row r="870" spans="1:4" x14ac:dyDescent="0.2">
      <c r="A870" s="202">
        <f t="shared" si="13"/>
        <v>12</v>
      </c>
      <c r="B870" t="s">
        <v>1286</v>
      </c>
      <c r="C870" t="s">
        <v>1287</v>
      </c>
      <c r="D870" s="19">
        <v>73652670</v>
      </c>
    </row>
    <row r="871" spans="1:4" x14ac:dyDescent="0.2">
      <c r="A871" s="202">
        <f t="shared" si="13"/>
        <v>12</v>
      </c>
      <c r="B871" t="s">
        <v>1288</v>
      </c>
      <c r="C871" t="s">
        <v>1289</v>
      </c>
      <c r="D871" s="19">
        <v>11511108</v>
      </c>
    </row>
    <row r="872" spans="1:4" x14ac:dyDescent="0.2">
      <c r="A872" s="202">
        <f t="shared" si="13"/>
        <v>12</v>
      </c>
      <c r="B872" t="s">
        <v>1290</v>
      </c>
      <c r="C872" t="s">
        <v>1291</v>
      </c>
      <c r="D872" s="19">
        <v>101843470</v>
      </c>
    </row>
    <row r="873" spans="1:4" x14ac:dyDescent="0.2">
      <c r="A873" s="202">
        <f t="shared" si="13"/>
        <v>12</v>
      </c>
      <c r="B873" t="s">
        <v>1292</v>
      </c>
      <c r="C873" t="s">
        <v>1293</v>
      </c>
      <c r="D873" s="19">
        <v>10110008</v>
      </c>
    </row>
    <row r="874" spans="1:4" x14ac:dyDescent="0.2">
      <c r="A874" s="202">
        <f t="shared" si="13"/>
        <v>12</v>
      </c>
      <c r="B874" t="s">
        <v>1294</v>
      </c>
      <c r="C874" t="s">
        <v>1295</v>
      </c>
      <c r="D874" s="19">
        <v>1031987337</v>
      </c>
    </row>
    <row r="875" spans="1:4" x14ac:dyDescent="0.2">
      <c r="A875" s="202">
        <f t="shared" si="13"/>
        <v>12</v>
      </c>
      <c r="B875" t="s">
        <v>1296</v>
      </c>
      <c r="C875" t="s">
        <v>1297</v>
      </c>
      <c r="D875" s="19">
        <v>6701332840.4499998</v>
      </c>
    </row>
    <row r="876" spans="1:4" x14ac:dyDescent="0.2">
      <c r="A876" s="202">
        <f t="shared" si="13"/>
        <v>10</v>
      </c>
      <c r="B876" t="s">
        <v>1426</v>
      </c>
      <c r="C876" t="s">
        <v>1425</v>
      </c>
      <c r="D876" s="19">
        <v>445931</v>
      </c>
    </row>
    <row r="877" spans="1:4" x14ac:dyDescent="0.2">
      <c r="A877" s="202">
        <f t="shared" si="13"/>
        <v>10</v>
      </c>
      <c r="B877" t="s">
        <v>1298</v>
      </c>
      <c r="C877" t="s">
        <v>1299</v>
      </c>
      <c r="D877" s="19">
        <v>7823800</v>
      </c>
    </row>
    <row r="878" spans="1:4" x14ac:dyDescent="0.2">
      <c r="A878" s="202">
        <f t="shared" si="13"/>
        <v>12</v>
      </c>
      <c r="B878" t="s">
        <v>1300</v>
      </c>
      <c r="C878" t="s">
        <v>1301</v>
      </c>
      <c r="D878" s="19">
        <v>2828800</v>
      </c>
    </row>
    <row r="879" spans="1:4" x14ac:dyDescent="0.2">
      <c r="A879" s="202">
        <f t="shared" si="13"/>
        <v>12</v>
      </c>
      <c r="B879" t="s">
        <v>1302</v>
      </c>
      <c r="C879" t="s">
        <v>1303</v>
      </c>
      <c r="D879" s="19">
        <v>4995000</v>
      </c>
    </row>
    <row r="880" spans="1:4" x14ac:dyDescent="0.2">
      <c r="A880" s="202">
        <f t="shared" si="13"/>
        <v>8</v>
      </c>
      <c r="B880" t="s">
        <v>1304</v>
      </c>
      <c r="C880" t="s">
        <v>1305</v>
      </c>
      <c r="D880" s="19">
        <v>18240</v>
      </c>
    </row>
    <row r="881" spans="1:4" x14ac:dyDescent="0.2">
      <c r="A881" s="202">
        <f t="shared" si="13"/>
        <v>10</v>
      </c>
      <c r="B881" t="s">
        <v>1344</v>
      </c>
      <c r="C881" t="s">
        <v>1218</v>
      </c>
      <c r="D881" s="19">
        <v>18240</v>
      </c>
    </row>
    <row r="882" spans="1:4" x14ac:dyDescent="0.2">
      <c r="A882" s="202">
        <f t="shared" si="13"/>
        <v>8</v>
      </c>
      <c r="B882" t="s">
        <v>1387</v>
      </c>
      <c r="C882" t="s">
        <v>1388</v>
      </c>
      <c r="D882" s="19">
        <v>-9049322.8499999978</v>
      </c>
    </row>
    <row r="883" spans="1:4" x14ac:dyDescent="0.2">
      <c r="A883" s="202">
        <f t="shared" si="13"/>
        <v>10</v>
      </c>
      <c r="B883" t="s">
        <v>1391</v>
      </c>
      <c r="C883" t="s">
        <v>1392</v>
      </c>
      <c r="D883" s="19">
        <v>-9044797.8499999978</v>
      </c>
    </row>
    <row r="884" spans="1:4" x14ac:dyDescent="0.2">
      <c r="A884" s="202">
        <f t="shared" si="13"/>
        <v>10</v>
      </c>
      <c r="B884" t="s">
        <v>1393</v>
      </c>
      <c r="C884" t="s">
        <v>1394</v>
      </c>
      <c r="D884" s="19">
        <v>-4525</v>
      </c>
    </row>
    <row r="885" spans="1:4" x14ac:dyDescent="0.2">
      <c r="A885" s="202">
        <f t="shared" si="13"/>
        <v>8</v>
      </c>
      <c r="B885" t="s">
        <v>1498</v>
      </c>
      <c r="C885" t="s">
        <v>1499</v>
      </c>
      <c r="D885" s="19">
        <v>-16818740512.88999</v>
      </c>
    </row>
    <row r="886" spans="1:4" x14ac:dyDescent="0.2">
      <c r="A886" s="202">
        <f t="shared" si="13"/>
        <v>10</v>
      </c>
      <c r="B886" t="s">
        <v>1504</v>
      </c>
      <c r="C886" t="s">
        <v>1505</v>
      </c>
      <c r="D886" s="19">
        <v>-1765935769.5900002</v>
      </c>
    </row>
    <row r="887" spans="1:4" x14ac:dyDescent="0.2">
      <c r="A887" s="202">
        <f t="shared" si="13"/>
        <v>12</v>
      </c>
      <c r="B887" t="s">
        <v>1506</v>
      </c>
      <c r="C887" t="s">
        <v>1507</v>
      </c>
      <c r="D887" s="19">
        <v>-105349383</v>
      </c>
    </row>
    <row r="888" spans="1:4" x14ac:dyDescent="0.2">
      <c r="A888" s="202">
        <f t="shared" si="13"/>
        <v>12</v>
      </c>
      <c r="B888" t="s">
        <v>1508</v>
      </c>
      <c r="C888" t="s">
        <v>1509</v>
      </c>
      <c r="D888" s="19">
        <v>-1375981825</v>
      </c>
    </row>
    <row r="889" spans="1:4" x14ac:dyDescent="0.2">
      <c r="A889" s="202">
        <f t="shared" si="13"/>
        <v>12</v>
      </c>
      <c r="B889" t="s">
        <v>1510</v>
      </c>
      <c r="C889" t="s">
        <v>1511</v>
      </c>
      <c r="D889" s="19">
        <v>-40343</v>
      </c>
    </row>
    <row r="890" spans="1:4" x14ac:dyDescent="0.2">
      <c r="A890" s="202">
        <f t="shared" si="13"/>
        <v>12</v>
      </c>
      <c r="B890" t="s">
        <v>2053</v>
      </c>
      <c r="C890" t="s">
        <v>2054</v>
      </c>
      <c r="D890" s="19">
        <v>-37296.950000047684</v>
      </c>
    </row>
    <row r="891" spans="1:4" x14ac:dyDescent="0.2">
      <c r="A891" s="202">
        <f t="shared" si="13"/>
        <v>12</v>
      </c>
      <c r="B891" t="s">
        <v>2055</v>
      </c>
      <c r="C891" t="s">
        <v>2056</v>
      </c>
      <c r="D891" s="19">
        <v>-98273.639999992243</v>
      </c>
    </row>
    <row r="892" spans="1:4" x14ac:dyDescent="0.2">
      <c r="A892" s="202">
        <f t="shared" si="13"/>
        <v>12</v>
      </c>
      <c r="B892" t="s">
        <v>2057</v>
      </c>
      <c r="C892" t="s">
        <v>2058</v>
      </c>
      <c r="D892" s="19">
        <v>-284428648</v>
      </c>
    </row>
    <row r="893" spans="1:4" x14ac:dyDescent="0.2">
      <c r="A893" s="202">
        <f t="shared" si="13"/>
        <v>10</v>
      </c>
      <c r="B893" t="s">
        <v>1512</v>
      </c>
      <c r="C893" t="s">
        <v>1513</v>
      </c>
      <c r="D893" s="19">
        <v>-1546253890.6900001</v>
      </c>
    </row>
    <row r="894" spans="1:4" x14ac:dyDescent="0.2">
      <c r="A894" s="202">
        <f t="shared" si="13"/>
        <v>12</v>
      </c>
      <c r="B894" t="s">
        <v>1514</v>
      </c>
      <c r="C894" t="s">
        <v>1515</v>
      </c>
      <c r="D894" s="19">
        <v>-1200219592</v>
      </c>
    </row>
    <row r="895" spans="1:4" x14ac:dyDescent="0.2">
      <c r="A895" s="202">
        <f t="shared" si="13"/>
        <v>12</v>
      </c>
      <c r="B895" t="s">
        <v>2059</v>
      </c>
      <c r="C895" t="s">
        <v>2060</v>
      </c>
      <c r="D895" s="19">
        <v>-1150338350</v>
      </c>
    </row>
    <row r="896" spans="1:4" x14ac:dyDescent="0.2">
      <c r="A896" s="202">
        <f t="shared" si="13"/>
        <v>12</v>
      </c>
      <c r="B896" t="s">
        <v>2061</v>
      </c>
      <c r="C896" t="s">
        <v>2062</v>
      </c>
      <c r="D896" s="19">
        <v>-761718.37999998091</v>
      </c>
    </row>
    <row r="897" spans="1:4" x14ac:dyDescent="0.2">
      <c r="A897" s="202">
        <f t="shared" si="13"/>
        <v>12</v>
      </c>
      <c r="B897" t="s">
        <v>2322</v>
      </c>
      <c r="C897" t="s">
        <v>2321</v>
      </c>
      <c r="D897" s="19">
        <v>196591625.69</v>
      </c>
    </row>
    <row r="898" spans="1:4" x14ac:dyDescent="0.2">
      <c r="A898" s="202">
        <f t="shared" si="13"/>
        <v>12</v>
      </c>
      <c r="B898" t="s">
        <v>2320</v>
      </c>
      <c r="C898" t="s">
        <v>2319</v>
      </c>
      <c r="D898" s="19">
        <v>608474144</v>
      </c>
    </row>
    <row r="899" spans="1:4" x14ac:dyDescent="0.2">
      <c r="A899" s="202">
        <f t="shared" ref="A899:A962" si="14">LEN(B899)</f>
        <v>10</v>
      </c>
      <c r="B899" t="s">
        <v>1516</v>
      </c>
      <c r="C899" t="s">
        <v>1517</v>
      </c>
      <c r="D899" s="19">
        <v>-14805566353.879997</v>
      </c>
    </row>
    <row r="900" spans="1:4" x14ac:dyDescent="0.2">
      <c r="A900" s="202">
        <f t="shared" si="14"/>
        <v>12</v>
      </c>
      <c r="B900" t="s">
        <v>1518</v>
      </c>
      <c r="C900" t="s">
        <v>1519</v>
      </c>
      <c r="D900" s="19">
        <v>-21.93</v>
      </c>
    </row>
    <row r="901" spans="1:4" x14ac:dyDescent="0.2">
      <c r="A901" s="202">
        <f t="shared" si="14"/>
        <v>12</v>
      </c>
      <c r="B901" t="s">
        <v>2063</v>
      </c>
      <c r="C901" t="s">
        <v>2064</v>
      </c>
      <c r="D901" s="19">
        <v>8248.4599999999991</v>
      </c>
    </row>
    <row r="902" spans="1:4" x14ac:dyDescent="0.2">
      <c r="A902" s="202">
        <f t="shared" si="14"/>
        <v>12</v>
      </c>
      <c r="B902" t="s">
        <v>1520</v>
      </c>
      <c r="C902" t="s">
        <v>1521</v>
      </c>
      <c r="D902" s="19">
        <v>-4335909338.8999996</v>
      </c>
    </row>
    <row r="903" spans="1:4" x14ac:dyDescent="0.2">
      <c r="A903" s="202">
        <f t="shared" si="14"/>
        <v>12</v>
      </c>
      <c r="B903" t="s">
        <v>1522</v>
      </c>
      <c r="C903" t="s">
        <v>1523</v>
      </c>
      <c r="D903" s="19">
        <v>534989431.03999996</v>
      </c>
    </row>
    <row r="904" spans="1:4" x14ac:dyDescent="0.2">
      <c r="A904" s="202">
        <f t="shared" si="14"/>
        <v>12</v>
      </c>
      <c r="B904" t="s">
        <v>1524</v>
      </c>
      <c r="C904" t="s">
        <v>1525</v>
      </c>
      <c r="D904" s="19">
        <v>-652689387</v>
      </c>
    </row>
    <row r="905" spans="1:4" x14ac:dyDescent="0.2">
      <c r="A905" s="202">
        <f t="shared" si="14"/>
        <v>12</v>
      </c>
      <c r="B905" t="s">
        <v>2065</v>
      </c>
      <c r="C905" t="s">
        <v>2066</v>
      </c>
      <c r="D905" s="19">
        <v>-343994765</v>
      </c>
    </row>
    <row r="906" spans="1:4" x14ac:dyDescent="0.2">
      <c r="A906" s="202">
        <f t="shared" si="14"/>
        <v>12</v>
      </c>
      <c r="B906" t="s">
        <v>1526</v>
      </c>
      <c r="C906" t="s">
        <v>1527</v>
      </c>
      <c r="D906" s="19">
        <v>61875</v>
      </c>
    </row>
    <row r="907" spans="1:4" x14ac:dyDescent="0.2">
      <c r="A907" s="202">
        <f t="shared" si="14"/>
        <v>12</v>
      </c>
      <c r="B907" t="s">
        <v>1528</v>
      </c>
      <c r="C907" t="s">
        <v>1529</v>
      </c>
      <c r="D907" s="19">
        <v>-830812357</v>
      </c>
    </row>
    <row r="908" spans="1:4" x14ac:dyDescent="0.2">
      <c r="A908" s="202">
        <f t="shared" si="14"/>
        <v>12</v>
      </c>
      <c r="B908" t="s">
        <v>1530</v>
      </c>
      <c r="C908" t="s">
        <v>1531</v>
      </c>
      <c r="D908" s="19">
        <v>-297777670</v>
      </c>
    </row>
    <row r="909" spans="1:4" x14ac:dyDescent="0.2">
      <c r="A909" s="202">
        <f t="shared" si="14"/>
        <v>12</v>
      </c>
      <c r="B909" t="s">
        <v>1532</v>
      </c>
      <c r="C909" t="s">
        <v>1533</v>
      </c>
      <c r="D909" s="19">
        <v>-939048396</v>
      </c>
    </row>
    <row r="910" spans="1:4" x14ac:dyDescent="0.2">
      <c r="A910" s="202">
        <f t="shared" si="14"/>
        <v>12</v>
      </c>
      <c r="B910" t="s">
        <v>1534</v>
      </c>
      <c r="C910" t="s">
        <v>1535</v>
      </c>
      <c r="D910" s="19">
        <v>-43054086</v>
      </c>
    </row>
    <row r="911" spans="1:4" x14ac:dyDescent="0.2">
      <c r="A911" s="202">
        <f t="shared" si="14"/>
        <v>12</v>
      </c>
      <c r="B911" t="s">
        <v>1536</v>
      </c>
      <c r="C911" t="s">
        <v>1537</v>
      </c>
      <c r="D911" s="19">
        <v>1218236451.8400002</v>
      </c>
    </row>
    <row r="912" spans="1:4" x14ac:dyDescent="0.2">
      <c r="A912" s="202">
        <f t="shared" si="14"/>
        <v>12</v>
      </c>
      <c r="B912" t="s">
        <v>1538</v>
      </c>
      <c r="C912" t="s">
        <v>1539</v>
      </c>
      <c r="D912" s="19">
        <v>-736687893</v>
      </c>
    </row>
    <row r="913" spans="1:4" x14ac:dyDescent="0.2">
      <c r="A913" s="202">
        <f t="shared" si="14"/>
        <v>12</v>
      </c>
      <c r="B913" t="s">
        <v>1540</v>
      </c>
      <c r="C913" t="s">
        <v>1541</v>
      </c>
      <c r="D913" s="19">
        <v>-416232706</v>
      </c>
    </row>
    <row r="914" spans="1:4" x14ac:dyDescent="0.2">
      <c r="A914" s="202">
        <f t="shared" si="14"/>
        <v>12</v>
      </c>
      <c r="B914" t="s">
        <v>2067</v>
      </c>
      <c r="C914" t="s">
        <v>2068</v>
      </c>
      <c r="D914" s="19">
        <v>-1658776980.8800001</v>
      </c>
    </row>
    <row r="915" spans="1:4" x14ac:dyDescent="0.2">
      <c r="A915" s="202">
        <f t="shared" si="14"/>
        <v>12</v>
      </c>
      <c r="B915" t="s">
        <v>2069</v>
      </c>
      <c r="C915" t="s">
        <v>2070</v>
      </c>
      <c r="D915" s="19">
        <v>-904704187</v>
      </c>
    </row>
    <row r="916" spans="1:4" x14ac:dyDescent="0.2">
      <c r="A916" s="202">
        <f t="shared" si="14"/>
        <v>12</v>
      </c>
      <c r="B916" t="s">
        <v>2071</v>
      </c>
      <c r="C916" t="s">
        <v>2072</v>
      </c>
      <c r="D916" s="19">
        <v>-334584156</v>
      </c>
    </row>
    <row r="917" spans="1:4" x14ac:dyDescent="0.2">
      <c r="A917" s="202">
        <f t="shared" si="14"/>
        <v>12</v>
      </c>
      <c r="B917" t="s">
        <v>2073</v>
      </c>
      <c r="C917" t="s">
        <v>2074</v>
      </c>
      <c r="D917" s="19">
        <v>-139193496.21999997</v>
      </c>
    </row>
    <row r="918" spans="1:4" x14ac:dyDescent="0.2">
      <c r="A918" s="202">
        <f t="shared" si="14"/>
        <v>12</v>
      </c>
      <c r="B918" t="s">
        <v>2075</v>
      </c>
      <c r="C918" t="s">
        <v>2076</v>
      </c>
      <c r="D918" s="19">
        <v>-11666042.669999998</v>
      </c>
    </row>
    <row r="919" spans="1:4" x14ac:dyDescent="0.2">
      <c r="A919" s="202">
        <f t="shared" si="14"/>
        <v>12</v>
      </c>
      <c r="B919" t="s">
        <v>2077</v>
      </c>
      <c r="C919" t="s">
        <v>2078</v>
      </c>
      <c r="D919" s="19">
        <v>741597450.38</v>
      </c>
    </row>
    <row r="920" spans="1:4" x14ac:dyDescent="0.2">
      <c r="A920" s="202">
        <f t="shared" si="14"/>
        <v>12</v>
      </c>
      <c r="B920" t="s">
        <v>2318</v>
      </c>
      <c r="C920" t="s">
        <v>2317</v>
      </c>
      <c r="D920" s="19">
        <v>71124090</v>
      </c>
    </row>
    <row r="921" spans="1:4" x14ac:dyDescent="0.2">
      <c r="A921" s="202">
        <f t="shared" si="14"/>
        <v>12</v>
      </c>
      <c r="B921" t="s">
        <v>2316</v>
      </c>
      <c r="C921" t="s">
        <v>2315</v>
      </c>
      <c r="D921" s="19">
        <v>307910561</v>
      </c>
    </row>
    <row r="922" spans="1:4" x14ac:dyDescent="0.2">
      <c r="A922" s="202">
        <f t="shared" si="14"/>
        <v>12</v>
      </c>
      <c r="B922" t="s">
        <v>2314</v>
      </c>
      <c r="C922" t="s">
        <v>2313</v>
      </c>
      <c r="D922" s="19">
        <v>94520061.420000002</v>
      </c>
    </row>
    <row r="923" spans="1:4" x14ac:dyDescent="0.2">
      <c r="A923" s="202">
        <f t="shared" si="14"/>
        <v>12</v>
      </c>
      <c r="B923" t="s">
        <v>2079</v>
      </c>
      <c r="C923" t="s">
        <v>2080</v>
      </c>
      <c r="D923" s="19">
        <v>-6128883039.4200001</v>
      </c>
    </row>
    <row r="924" spans="1:4" x14ac:dyDescent="0.2">
      <c r="A924" s="202">
        <f t="shared" si="14"/>
        <v>10</v>
      </c>
      <c r="B924" t="s">
        <v>1542</v>
      </c>
      <c r="C924" t="s">
        <v>1543</v>
      </c>
      <c r="D924" s="19">
        <v>-18159035.82</v>
      </c>
    </row>
    <row r="925" spans="1:4" x14ac:dyDescent="0.2">
      <c r="A925" s="202">
        <f t="shared" si="14"/>
        <v>12</v>
      </c>
      <c r="B925" t="s">
        <v>1544</v>
      </c>
      <c r="C925" t="s">
        <v>1545</v>
      </c>
      <c r="D925" s="19">
        <v>-7804936</v>
      </c>
    </row>
    <row r="926" spans="1:4" x14ac:dyDescent="0.2">
      <c r="A926" s="202">
        <f t="shared" si="14"/>
        <v>12</v>
      </c>
      <c r="B926" t="s">
        <v>1546</v>
      </c>
      <c r="C926" t="s">
        <v>1547</v>
      </c>
      <c r="D926" s="19">
        <v>77639965</v>
      </c>
    </row>
    <row r="927" spans="1:4" x14ac:dyDescent="0.2">
      <c r="A927" s="202">
        <f t="shared" si="14"/>
        <v>12</v>
      </c>
      <c r="B927" t="s">
        <v>2081</v>
      </c>
      <c r="C927" t="s">
        <v>2082</v>
      </c>
      <c r="D927" s="19">
        <v>-842094.82000000123</v>
      </c>
    </row>
    <row r="928" spans="1:4" x14ac:dyDescent="0.2">
      <c r="A928" s="202">
        <f t="shared" si="14"/>
        <v>12</v>
      </c>
      <c r="B928" t="s">
        <v>2083</v>
      </c>
      <c r="C928" t="s">
        <v>2084</v>
      </c>
      <c r="D928" s="19">
        <v>-87151970</v>
      </c>
    </row>
    <row r="929" spans="1:4" x14ac:dyDescent="0.2">
      <c r="A929" s="202">
        <f t="shared" si="14"/>
        <v>10</v>
      </c>
      <c r="B929" t="s">
        <v>1548</v>
      </c>
      <c r="C929" t="s">
        <v>1549</v>
      </c>
      <c r="D929" s="19">
        <v>-155386922.69</v>
      </c>
    </row>
    <row r="930" spans="1:4" x14ac:dyDescent="0.2">
      <c r="A930" s="202">
        <f t="shared" si="14"/>
        <v>12</v>
      </c>
      <c r="B930" t="s">
        <v>2085</v>
      </c>
      <c r="C930" t="s">
        <v>2086</v>
      </c>
      <c r="D930" s="19">
        <v>-93500</v>
      </c>
    </row>
    <row r="931" spans="1:4" x14ac:dyDescent="0.2">
      <c r="A931" s="202">
        <f t="shared" si="14"/>
        <v>12</v>
      </c>
      <c r="B931" t="s">
        <v>2312</v>
      </c>
      <c r="C931" t="s">
        <v>2311</v>
      </c>
      <c r="D931" s="19">
        <v>-630000</v>
      </c>
    </row>
    <row r="932" spans="1:4" x14ac:dyDescent="0.2">
      <c r="A932" s="202">
        <f t="shared" si="14"/>
        <v>12</v>
      </c>
      <c r="B932" t="s">
        <v>1550</v>
      </c>
      <c r="C932" t="s">
        <v>1551</v>
      </c>
      <c r="D932" s="19">
        <v>0.31</v>
      </c>
    </row>
    <row r="933" spans="1:4" x14ac:dyDescent="0.2">
      <c r="A933" s="202">
        <f t="shared" si="14"/>
        <v>12</v>
      </c>
      <c r="B933" t="s">
        <v>2310</v>
      </c>
      <c r="C933" t="s">
        <v>2309</v>
      </c>
      <c r="D933" s="19">
        <v>-154663423</v>
      </c>
    </row>
    <row r="934" spans="1:4" x14ac:dyDescent="0.2">
      <c r="A934" s="202">
        <f t="shared" si="14"/>
        <v>10</v>
      </c>
      <c r="B934" t="s">
        <v>1552</v>
      </c>
      <c r="C934" t="s">
        <v>1553</v>
      </c>
      <c r="D934" s="19">
        <v>316600942.15999997</v>
      </c>
    </row>
    <row r="935" spans="1:4" x14ac:dyDescent="0.2">
      <c r="A935" s="202">
        <f t="shared" si="14"/>
        <v>12</v>
      </c>
      <c r="B935" t="s">
        <v>1554</v>
      </c>
      <c r="C935" t="s">
        <v>1555</v>
      </c>
      <c r="D935" s="19">
        <v>12393116</v>
      </c>
    </row>
    <row r="936" spans="1:4" x14ac:dyDescent="0.2">
      <c r="A936" s="202">
        <f t="shared" si="14"/>
        <v>12</v>
      </c>
      <c r="B936" t="s">
        <v>1556</v>
      </c>
      <c r="C936" t="s">
        <v>1557</v>
      </c>
      <c r="D936" s="19">
        <v>39998</v>
      </c>
    </row>
    <row r="937" spans="1:4" x14ac:dyDescent="0.2">
      <c r="A937" s="202">
        <f t="shared" si="14"/>
        <v>12</v>
      </c>
      <c r="B937" t="s">
        <v>1558</v>
      </c>
      <c r="C937" t="s">
        <v>1559</v>
      </c>
      <c r="D937" s="19">
        <v>79210.16</v>
      </c>
    </row>
    <row r="938" spans="1:4" x14ac:dyDescent="0.2">
      <c r="A938" s="202">
        <f t="shared" si="14"/>
        <v>12</v>
      </c>
      <c r="B938" t="s">
        <v>1560</v>
      </c>
      <c r="C938" t="s">
        <v>1561</v>
      </c>
      <c r="D938" s="19">
        <v>12762612</v>
      </c>
    </row>
    <row r="939" spans="1:4" x14ac:dyDescent="0.2">
      <c r="A939" s="202">
        <f t="shared" si="14"/>
        <v>12</v>
      </c>
      <c r="B939" t="s">
        <v>1562</v>
      </c>
      <c r="C939" t="s">
        <v>1563</v>
      </c>
      <c r="D939" s="19">
        <v>22517908</v>
      </c>
    </row>
    <row r="940" spans="1:4" x14ac:dyDescent="0.2">
      <c r="A940" s="202">
        <f t="shared" si="14"/>
        <v>12</v>
      </c>
      <c r="B940" t="s">
        <v>2087</v>
      </c>
      <c r="C940" t="s">
        <v>2088</v>
      </c>
      <c r="D940" s="19">
        <v>-18380</v>
      </c>
    </row>
    <row r="941" spans="1:4" x14ac:dyDescent="0.2">
      <c r="A941" s="202">
        <f t="shared" si="14"/>
        <v>12</v>
      </c>
      <c r="B941" t="s">
        <v>2308</v>
      </c>
      <c r="C941" t="s">
        <v>2307</v>
      </c>
      <c r="D941" s="19">
        <v>268826478</v>
      </c>
    </row>
    <row r="942" spans="1:4" x14ac:dyDescent="0.2">
      <c r="A942" s="202">
        <f t="shared" si="14"/>
        <v>10</v>
      </c>
      <c r="B942" t="s">
        <v>1564</v>
      </c>
      <c r="C942" t="s">
        <v>1565</v>
      </c>
      <c r="D942" s="19">
        <v>-15427957.790000051</v>
      </c>
    </row>
    <row r="943" spans="1:4" x14ac:dyDescent="0.2">
      <c r="A943" s="202">
        <f t="shared" si="14"/>
        <v>12</v>
      </c>
      <c r="B943" t="s">
        <v>1566</v>
      </c>
      <c r="C943" t="s">
        <v>1567</v>
      </c>
      <c r="D943" s="19">
        <v>158669478</v>
      </c>
    </row>
    <row r="944" spans="1:4" x14ac:dyDescent="0.2">
      <c r="A944" s="202">
        <f t="shared" si="14"/>
        <v>12</v>
      </c>
      <c r="B944" t="s">
        <v>1568</v>
      </c>
      <c r="C944" t="s">
        <v>1569</v>
      </c>
      <c r="D944" s="19">
        <v>-21393585</v>
      </c>
    </row>
    <row r="945" spans="1:4" x14ac:dyDescent="0.2">
      <c r="A945" s="202">
        <f t="shared" si="14"/>
        <v>12</v>
      </c>
      <c r="B945" t="s">
        <v>2089</v>
      </c>
      <c r="C945" t="s">
        <v>2090</v>
      </c>
      <c r="D945" s="19">
        <v>-152703850.79000005</v>
      </c>
    </row>
    <row r="946" spans="1:4" x14ac:dyDescent="0.2">
      <c r="A946" s="202">
        <f t="shared" si="14"/>
        <v>10</v>
      </c>
      <c r="B946" t="s">
        <v>1570</v>
      </c>
      <c r="C946" t="s">
        <v>1571</v>
      </c>
      <c r="D946" s="19">
        <v>178673954.59999999</v>
      </c>
    </row>
    <row r="947" spans="1:4" x14ac:dyDescent="0.2">
      <c r="A947" s="202">
        <f t="shared" si="14"/>
        <v>12</v>
      </c>
      <c r="B947" t="s">
        <v>1572</v>
      </c>
      <c r="C947" t="s">
        <v>1573</v>
      </c>
      <c r="D947" s="19">
        <v>-166959779</v>
      </c>
    </row>
    <row r="948" spans="1:4" x14ac:dyDescent="0.2">
      <c r="A948" s="202">
        <f t="shared" si="14"/>
        <v>12</v>
      </c>
      <c r="B948" t="s">
        <v>2306</v>
      </c>
      <c r="C948" t="s">
        <v>2305</v>
      </c>
      <c r="D948" s="19">
        <v>791500573.5999999</v>
      </c>
    </row>
    <row r="949" spans="1:4" x14ac:dyDescent="0.2">
      <c r="A949" s="202">
        <f t="shared" si="14"/>
        <v>12</v>
      </c>
      <c r="B949" t="s">
        <v>2091</v>
      </c>
      <c r="C949" t="s">
        <v>2092</v>
      </c>
      <c r="D949" s="19">
        <v>-445866840</v>
      </c>
    </row>
    <row r="950" spans="1:4" x14ac:dyDescent="0.2">
      <c r="A950" s="202">
        <f t="shared" si="14"/>
        <v>10</v>
      </c>
      <c r="B950" t="s">
        <v>1574</v>
      </c>
      <c r="C950" t="s">
        <v>1575</v>
      </c>
      <c r="D950" s="19">
        <v>1001593696</v>
      </c>
    </row>
    <row r="951" spans="1:4" x14ac:dyDescent="0.2">
      <c r="A951" s="202">
        <f t="shared" si="14"/>
        <v>12</v>
      </c>
      <c r="B951" t="s">
        <v>1576</v>
      </c>
      <c r="C951" t="s">
        <v>1577</v>
      </c>
      <c r="D951" s="19">
        <v>1001593696</v>
      </c>
    </row>
    <row r="952" spans="1:4" x14ac:dyDescent="0.2">
      <c r="A952" s="202">
        <f t="shared" si="14"/>
        <v>10</v>
      </c>
      <c r="B952" t="s">
        <v>2093</v>
      </c>
      <c r="C952" t="s">
        <v>2094</v>
      </c>
      <c r="D952" s="19">
        <v>-25573.089999997617</v>
      </c>
    </row>
    <row r="953" spans="1:4" x14ac:dyDescent="0.2">
      <c r="A953" s="202">
        <f t="shared" si="14"/>
        <v>12</v>
      </c>
      <c r="B953" t="s">
        <v>2095</v>
      </c>
      <c r="C953" t="s">
        <v>2096</v>
      </c>
      <c r="D953" s="19">
        <v>-25573.089999997617</v>
      </c>
    </row>
    <row r="954" spans="1:4" x14ac:dyDescent="0.2">
      <c r="A954" s="202">
        <f t="shared" si="14"/>
        <v>10</v>
      </c>
      <c r="B954" t="s">
        <v>1578</v>
      </c>
      <c r="C954" t="s">
        <v>1579</v>
      </c>
      <c r="D954" s="19">
        <v>373539266.84000003</v>
      </c>
    </row>
    <row r="955" spans="1:4" x14ac:dyDescent="0.2">
      <c r="A955" s="202">
        <f t="shared" si="14"/>
        <v>12</v>
      </c>
      <c r="B955" t="s">
        <v>1580</v>
      </c>
      <c r="C955" t="s">
        <v>1581</v>
      </c>
      <c r="D955" s="19">
        <v>-359352864</v>
      </c>
    </row>
    <row r="956" spans="1:4" x14ac:dyDescent="0.2">
      <c r="A956" s="202">
        <f t="shared" si="14"/>
        <v>12</v>
      </c>
      <c r="B956" t="s">
        <v>1582</v>
      </c>
      <c r="C956" t="s">
        <v>1583</v>
      </c>
      <c r="D956" s="19">
        <v>-159117542</v>
      </c>
    </row>
    <row r="957" spans="1:4" x14ac:dyDescent="0.2">
      <c r="A957" s="202">
        <f t="shared" si="14"/>
        <v>12</v>
      </c>
      <c r="B957" t="s">
        <v>1584</v>
      </c>
      <c r="C957" t="s">
        <v>1585</v>
      </c>
      <c r="D957" s="19">
        <v>892009672.84000003</v>
      </c>
    </row>
    <row r="958" spans="1:4" x14ac:dyDescent="0.2">
      <c r="A958" s="202">
        <f t="shared" si="14"/>
        <v>10</v>
      </c>
      <c r="B958" t="s">
        <v>1586</v>
      </c>
      <c r="C958" t="s">
        <v>1587</v>
      </c>
      <c r="D958" s="19">
        <v>452385293.80000019</v>
      </c>
    </row>
    <row r="959" spans="1:4" x14ac:dyDescent="0.2">
      <c r="A959" s="202">
        <f t="shared" si="14"/>
        <v>12</v>
      </c>
      <c r="B959" t="s">
        <v>1588</v>
      </c>
      <c r="C959" t="s">
        <v>1589</v>
      </c>
      <c r="D959" s="19">
        <v>1720677207</v>
      </c>
    </row>
    <row r="960" spans="1:4" x14ac:dyDescent="0.2">
      <c r="A960" s="202">
        <f t="shared" si="14"/>
        <v>12</v>
      </c>
      <c r="B960" t="s">
        <v>2304</v>
      </c>
      <c r="C960" t="s">
        <v>2303</v>
      </c>
      <c r="D960" s="19">
        <v>-55169112.200000048</v>
      </c>
    </row>
    <row r="961" spans="1:4" x14ac:dyDescent="0.2">
      <c r="A961" s="202">
        <f t="shared" si="14"/>
        <v>12</v>
      </c>
      <c r="B961" t="s">
        <v>2097</v>
      </c>
      <c r="C961" t="s">
        <v>2098</v>
      </c>
      <c r="D961" s="19">
        <v>-1213122801</v>
      </c>
    </row>
    <row r="962" spans="1:4" x14ac:dyDescent="0.2">
      <c r="A962" s="202">
        <f t="shared" si="14"/>
        <v>10</v>
      </c>
      <c r="B962" t="s">
        <v>2099</v>
      </c>
      <c r="C962" t="s">
        <v>2100</v>
      </c>
      <c r="D962" s="19">
        <v>-767772845.01000011</v>
      </c>
    </row>
    <row r="963" spans="1:4" x14ac:dyDescent="0.2">
      <c r="A963" s="202">
        <f t="shared" ref="A963:A1026" si="15">LEN(B963)</f>
        <v>10</v>
      </c>
      <c r="B963" t="s">
        <v>2302</v>
      </c>
      <c r="C963" t="s">
        <v>2301</v>
      </c>
      <c r="D963" s="19">
        <v>44162211</v>
      </c>
    </row>
    <row r="964" spans="1:4" x14ac:dyDescent="0.2">
      <c r="A964" s="202">
        <f t="shared" si="15"/>
        <v>12</v>
      </c>
      <c r="B964" t="s">
        <v>2300</v>
      </c>
      <c r="C964" t="s">
        <v>2299</v>
      </c>
      <c r="D964" s="19">
        <v>44162211</v>
      </c>
    </row>
    <row r="965" spans="1:4" x14ac:dyDescent="0.2">
      <c r="A965" s="202">
        <f t="shared" si="15"/>
        <v>10</v>
      </c>
      <c r="B965" t="s">
        <v>2101</v>
      </c>
      <c r="C965" t="s">
        <v>2102</v>
      </c>
      <c r="D965" s="19">
        <v>-404909.26999986172</v>
      </c>
    </row>
    <row r="966" spans="1:4" x14ac:dyDescent="0.2">
      <c r="A966" s="202">
        <f t="shared" si="15"/>
        <v>12</v>
      </c>
      <c r="B966" t="s">
        <v>2103</v>
      </c>
      <c r="C966" t="s">
        <v>2104</v>
      </c>
      <c r="D966" s="19">
        <v>-404909.26999986172</v>
      </c>
    </row>
    <row r="967" spans="1:4" x14ac:dyDescent="0.2">
      <c r="A967" s="202">
        <f t="shared" si="15"/>
        <v>10</v>
      </c>
      <c r="B967" t="s">
        <v>2105</v>
      </c>
      <c r="C967" t="s">
        <v>2106</v>
      </c>
      <c r="D967" s="19">
        <v>-18952.460000008345</v>
      </c>
    </row>
    <row r="968" spans="1:4" x14ac:dyDescent="0.2">
      <c r="A968" s="202">
        <f t="shared" si="15"/>
        <v>12</v>
      </c>
      <c r="B968" t="s">
        <v>2107</v>
      </c>
      <c r="C968" t="s">
        <v>2108</v>
      </c>
      <c r="D968" s="19">
        <v>-18952.460000008345</v>
      </c>
    </row>
    <row r="969" spans="1:4" x14ac:dyDescent="0.2">
      <c r="A969" s="202">
        <f t="shared" si="15"/>
        <v>10</v>
      </c>
      <c r="B969" t="s">
        <v>2109</v>
      </c>
      <c r="C969" t="s">
        <v>2110</v>
      </c>
      <c r="D969" s="19">
        <v>-45660528</v>
      </c>
    </row>
    <row r="970" spans="1:4" x14ac:dyDescent="0.2">
      <c r="A970" s="202">
        <f t="shared" si="15"/>
        <v>12</v>
      </c>
      <c r="B970" t="s">
        <v>2111</v>
      </c>
      <c r="C970" t="s">
        <v>2112</v>
      </c>
      <c r="D970" s="19">
        <v>-45660528</v>
      </c>
    </row>
    <row r="971" spans="1:4" x14ac:dyDescent="0.2">
      <c r="A971" s="202">
        <f t="shared" si="15"/>
        <v>10</v>
      </c>
      <c r="B971" t="s">
        <v>2298</v>
      </c>
      <c r="C971" t="s">
        <v>468</v>
      </c>
      <c r="D971" s="19">
        <v>-116254783</v>
      </c>
    </row>
    <row r="972" spans="1:4" x14ac:dyDescent="0.2">
      <c r="A972" s="202">
        <f t="shared" si="15"/>
        <v>12</v>
      </c>
      <c r="B972" t="s">
        <v>2297</v>
      </c>
      <c r="C972" t="s">
        <v>2296</v>
      </c>
      <c r="D972" s="19">
        <v>-116254783</v>
      </c>
    </row>
    <row r="973" spans="1:4" x14ac:dyDescent="0.2">
      <c r="A973" s="202">
        <f t="shared" si="15"/>
        <v>10</v>
      </c>
      <c r="B973" t="s">
        <v>2295</v>
      </c>
      <c r="C973" t="s">
        <v>2294</v>
      </c>
      <c r="D973" s="19">
        <v>51171644</v>
      </c>
    </row>
    <row r="974" spans="1:4" x14ac:dyDescent="0.2">
      <c r="A974" s="202">
        <f t="shared" si="15"/>
        <v>12</v>
      </c>
      <c r="B974" t="s">
        <v>2293</v>
      </c>
      <c r="C974" t="s">
        <v>2292</v>
      </c>
      <c r="D974" s="19">
        <v>51171644</v>
      </c>
    </row>
    <row r="975" spans="1:4" x14ac:dyDescent="0.2">
      <c r="A975" s="202">
        <f t="shared" si="15"/>
        <v>8</v>
      </c>
      <c r="B975" t="s">
        <v>2113</v>
      </c>
      <c r="C975" t="s">
        <v>1388</v>
      </c>
      <c r="D975" s="19">
        <v>-1302950142.4299893</v>
      </c>
    </row>
    <row r="976" spans="1:4" x14ac:dyDescent="0.2">
      <c r="A976" s="202">
        <f t="shared" si="15"/>
        <v>10</v>
      </c>
      <c r="B976" t="s">
        <v>2114</v>
      </c>
      <c r="C976" t="s">
        <v>2115</v>
      </c>
      <c r="D976" s="19">
        <v>-45415064821.329994</v>
      </c>
    </row>
    <row r="977" spans="1:4" x14ac:dyDescent="0.2">
      <c r="A977" s="202">
        <f t="shared" si="15"/>
        <v>12</v>
      </c>
      <c r="B977" t="s">
        <v>2116</v>
      </c>
      <c r="C977" t="s">
        <v>1390</v>
      </c>
      <c r="D977" s="19">
        <v>-44901261189.239998</v>
      </c>
    </row>
    <row r="978" spans="1:4" x14ac:dyDescent="0.2">
      <c r="A978" s="202">
        <f t="shared" si="15"/>
        <v>12</v>
      </c>
      <c r="B978" t="s">
        <v>2117</v>
      </c>
      <c r="C978" t="s">
        <v>1392</v>
      </c>
      <c r="D978" s="19">
        <v>-287767789.81999999</v>
      </c>
    </row>
    <row r="979" spans="1:4" x14ac:dyDescent="0.2">
      <c r="A979" s="202">
        <f t="shared" si="15"/>
        <v>12</v>
      </c>
      <c r="B979" t="s">
        <v>2118</v>
      </c>
      <c r="C979" t="s">
        <v>1394</v>
      </c>
      <c r="D979" s="19">
        <v>-226035842.27000001</v>
      </c>
    </row>
    <row r="980" spans="1:4" x14ac:dyDescent="0.2">
      <c r="A980" s="202">
        <f t="shared" si="15"/>
        <v>10</v>
      </c>
      <c r="B980" t="s">
        <v>2119</v>
      </c>
      <c r="C980" t="s">
        <v>2120</v>
      </c>
      <c r="D980" s="19">
        <v>44112114678.900002</v>
      </c>
    </row>
    <row r="981" spans="1:4" x14ac:dyDescent="0.2">
      <c r="A981" s="202">
        <f t="shared" si="15"/>
        <v>12</v>
      </c>
      <c r="B981" t="s">
        <v>2121</v>
      </c>
      <c r="C981" t="s">
        <v>2122</v>
      </c>
      <c r="D981" s="19">
        <v>8305751097.8400011</v>
      </c>
    </row>
    <row r="982" spans="1:4" x14ac:dyDescent="0.2">
      <c r="A982" s="202">
        <f t="shared" si="15"/>
        <v>14</v>
      </c>
      <c r="B982" t="s">
        <v>2123</v>
      </c>
      <c r="C982" t="s">
        <v>2124</v>
      </c>
      <c r="D982" s="19">
        <v>8118608285.7600012</v>
      </c>
    </row>
    <row r="983" spans="1:4" x14ac:dyDescent="0.2">
      <c r="A983" s="202">
        <f t="shared" si="15"/>
        <v>14</v>
      </c>
      <c r="B983" t="s">
        <v>2125</v>
      </c>
      <c r="C983" t="s">
        <v>2126</v>
      </c>
      <c r="D983" s="19">
        <v>2434700</v>
      </c>
    </row>
    <row r="984" spans="1:4" x14ac:dyDescent="0.2">
      <c r="A984" s="202">
        <f t="shared" si="15"/>
        <v>14</v>
      </c>
      <c r="B984" t="s">
        <v>2127</v>
      </c>
      <c r="C984" t="s">
        <v>2128</v>
      </c>
      <c r="D984" s="19">
        <v>33166806</v>
      </c>
    </row>
    <row r="985" spans="1:4" x14ac:dyDescent="0.2">
      <c r="A985" s="202">
        <f t="shared" si="15"/>
        <v>14</v>
      </c>
      <c r="B985" t="s">
        <v>2129</v>
      </c>
      <c r="C985" t="s">
        <v>2130</v>
      </c>
      <c r="D985" s="19">
        <v>3428239</v>
      </c>
    </row>
    <row r="986" spans="1:4" x14ac:dyDescent="0.2">
      <c r="A986" s="202">
        <f t="shared" si="15"/>
        <v>14</v>
      </c>
      <c r="B986" t="s">
        <v>2131</v>
      </c>
      <c r="C986" t="s">
        <v>2132</v>
      </c>
      <c r="D986" s="19">
        <v>15290158</v>
      </c>
    </row>
    <row r="987" spans="1:4" x14ac:dyDescent="0.2">
      <c r="A987" s="202">
        <f t="shared" si="15"/>
        <v>14</v>
      </c>
      <c r="B987" t="s">
        <v>2133</v>
      </c>
      <c r="C987" t="s">
        <v>2134</v>
      </c>
      <c r="D987" s="19">
        <v>15290158</v>
      </c>
    </row>
    <row r="988" spans="1:4" x14ac:dyDescent="0.2">
      <c r="A988" s="202">
        <f t="shared" si="15"/>
        <v>14</v>
      </c>
      <c r="B988" t="s">
        <v>2135</v>
      </c>
      <c r="C988" t="s">
        <v>2136</v>
      </c>
      <c r="D988" s="19">
        <v>30194613</v>
      </c>
    </row>
    <row r="989" spans="1:4" x14ac:dyDescent="0.2">
      <c r="A989" s="202">
        <f t="shared" si="15"/>
        <v>14</v>
      </c>
      <c r="B989" t="s">
        <v>2137</v>
      </c>
      <c r="C989" t="s">
        <v>2138</v>
      </c>
      <c r="D989" s="19">
        <v>31883042</v>
      </c>
    </row>
    <row r="990" spans="1:4" x14ac:dyDescent="0.2">
      <c r="A990" s="202">
        <f t="shared" si="15"/>
        <v>14</v>
      </c>
      <c r="B990" t="s">
        <v>2139</v>
      </c>
      <c r="C990" t="s">
        <v>2140</v>
      </c>
      <c r="D990" s="19">
        <v>10010602</v>
      </c>
    </row>
    <row r="991" spans="1:4" x14ac:dyDescent="0.2">
      <c r="A991" s="202">
        <f t="shared" si="15"/>
        <v>14</v>
      </c>
      <c r="B991" t="s">
        <v>2141</v>
      </c>
      <c r="C991" t="s">
        <v>2142</v>
      </c>
      <c r="D991" s="19">
        <v>1919879</v>
      </c>
    </row>
    <row r="992" spans="1:4" x14ac:dyDescent="0.2">
      <c r="A992" s="202">
        <f t="shared" si="15"/>
        <v>14</v>
      </c>
      <c r="B992" t="s">
        <v>2143</v>
      </c>
      <c r="C992" t="s">
        <v>2144</v>
      </c>
      <c r="D992" s="19">
        <v>4458032.58</v>
      </c>
    </row>
    <row r="993" spans="1:4" x14ac:dyDescent="0.2">
      <c r="A993" s="202">
        <f t="shared" si="15"/>
        <v>14</v>
      </c>
      <c r="B993" t="s">
        <v>2145</v>
      </c>
      <c r="C993" t="s">
        <v>2146</v>
      </c>
      <c r="D993" s="19">
        <v>24779132.5</v>
      </c>
    </row>
    <row r="994" spans="1:4" x14ac:dyDescent="0.2">
      <c r="A994" s="202">
        <f t="shared" si="15"/>
        <v>14</v>
      </c>
      <c r="B994" t="s">
        <v>2147</v>
      </c>
      <c r="C994" t="s">
        <v>2148</v>
      </c>
      <c r="D994" s="19">
        <v>5401300</v>
      </c>
    </row>
    <row r="995" spans="1:4" x14ac:dyDescent="0.2">
      <c r="A995" s="202">
        <f t="shared" si="15"/>
        <v>14</v>
      </c>
      <c r="B995" t="s">
        <v>2149</v>
      </c>
      <c r="C995" t="s">
        <v>2150</v>
      </c>
      <c r="D995" s="19">
        <v>8886150</v>
      </c>
    </row>
    <row r="996" spans="1:4" x14ac:dyDescent="0.2">
      <c r="A996" s="202">
        <f t="shared" si="15"/>
        <v>12</v>
      </c>
      <c r="B996" t="s">
        <v>2151</v>
      </c>
      <c r="C996" t="s">
        <v>2152</v>
      </c>
      <c r="D996" s="19">
        <v>2001575728.73</v>
      </c>
    </row>
    <row r="997" spans="1:4" x14ac:dyDescent="0.2">
      <c r="A997" s="202">
        <f t="shared" si="15"/>
        <v>12</v>
      </c>
      <c r="B997" t="s">
        <v>2153</v>
      </c>
      <c r="C997" t="s">
        <v>2154</v>
      </c>
      <c r="D997" s="19">
        <v>1001503246</v>
      </c>
    </row>
    <row r="998" spans="1:4" x14ac:dyDescent="0.2">
      <c r="A998" s="202">
        <f t="shared" si="15"/>
        <v>12</v>
      </c>
      <c r="B998" t="s">
        <v>2155</v>
      </c>
      <c r="C998" t="s">
        <v>2156</v>
      </c>
      <c r="D998" s="19">
        <v>1069256124</v>
      </c>
    </row>
    <row r="999" spans="1:4" x14ac:dyDescent="0.2">
      <c r="A999" s="202">
        <f t="shared" si="15"/>
        <v>12</v>
      </c>
      <c r="B999" t="s">
        <v>2157</v>
      </c>
      <c r="C999" t="s">
        <v>2158</v>
      </c>
      <c r="D999" s="19">
        <v>6470771421.1099997</v>
      </c>
    </row>
    <row r="1000" spans="1:4" x14ac:dyDescent="0.2">
      <c r="A1000" s="202">
        <f t="shared" si="15"/>
        <v>12</v>
      </c>
      <c r="B1000" t="s">
        <v>2159</v>
      </c>
      <c r="C1000" t="s">
        <v>2160</v>
      </c>
      <c r="D1000" s="19">
        <v>57200181</v>
      </c>
    </row>
    <row r="1001" spans="1:4" x14ac:dyDescent="0.2">
      <c r="A1001" s="202">
        <f t="shared" si="15"/>
        <v>12</v>
      </c>
      <c r="B1001" t="s">
        <v>2161</v>
      </c>
      <c r="C1001" t="s">
        <v>2162</v>
      </c>
      <c r="D1001" s="19">
        <v>43817831.390000001</v>
      </c>
    </row>
    <row r="1002" spans="1:4" x14ac:dyDescent="0.2">
      <c r="A1002" s="202">
        <f t="shared" si="15"/>
        <v>12</v>
      </c>
      <c r="B1002" t="s">
        <v>2163</v>
      </c>
      <c r="C1002" t="s">
        <v>2164</v>
      </c>
      <c r="D1002" s="19">
        <v>1141993085.8</v>
      </c>
    </row>
    <row r="1003" spans="1:4" x14ac:dyDescent="0.2">
      <c r="A1003" s="202">
        <f t="shared" si="15"/>
        <v>12</v>
      </c>
      <c r="B1003" t="s">
        <v>2165</v>
      </c>
      <c r="C1003" t="s">
        <v>2166</v>
      </c>
      <c r="D1003" s="19">
        <v>52774930</v>
      </c>
    </row>
    <row r="1004" spans="1:4" x14ac:dyDescent="0.2">
      <c r="A1004" s="202">
        <f t="shared" si="15"/>
        <v>12</v>
      </c>
      <c r="B1004" t="s">
        <v>2167</v>
      </c>
      <c r="C1004" t="s">
        <v>1590</v>
      </c>
      <c r="D1004" s="19">
        <v>32608846</v>
      </c>
    </row>
    <row r="1005" spans="1:4" x14ac:dyDescent="0.2">
      <c r="A1005" s="202">
        <f t="shared" si="15"/>
        <v>12</v>
      </c>
      <c r="B1005" t="s">
        <v>2168</v>
      </c>
      <c r="C1005" t="s">
        <v>2169</v>
      </c>
      <c r="D1005" s="19">
        <v>142333950</v>
      </c>
    </row>
    <row r="1006" spans="1:4" x14ac:dyDescent="0.2">
      <c r="A1006" s="202">
        <f t="shared" si="15"/>
        <v>12</v>
      </c>
      <c r="B1006" t="s">
        <v>2170</v>
      </c>
      <c r="C1006" t="s">
        <v>2171</v>
      </c>
      <c r="D1006" s="19">
        <v>41784281</v>
      </c>
    </row>
    <row r="1007" spans="1:4" x14ac:dyDescent="0.2">
      <c r="A1007" s="202">
        <f t="shared" si="15"/>
        <v>12</v>
      </c>
      <c r="B1007" t="s">
        <v>2172</v>
      </c>
      <c r="C1007" t="s">
        <v>2173</v>
      </c>
      <c r="D1007" s="19">
        <v>628530683.48000002</v>
      </c>
    </row>
    <row r="1008" spans="1:4" x14ac:dyDescent="0.2">
      <c r="A1008" s="202">
        <f t="shared" si="15"/>
        <v>12</v>
      </c>
      <c r="B1008" t="s">
        <v>2174</v>
      </c>
      <c r="C1008" t="s">
        <v>2175</v>
      </c>
      <c r="D1008" s="19">
        <v>208922533</v>
      </c>
    </row>
    <row r="1009" spans="1:4" x14ac:dyDescent="0.2">
      <c r="A1009" s="202">
        <f t="shared" si="15"/>
        <v>12</v>
      </c>
      <c r="B1009" t="s">
        <v>2176</v>
      </c>
      <c r="C1009" t="s">
        <v>2177</v>
      </c>
      <c r="D1009" s="19">
        <v>2708685247</v>
      </c>
    </row>
    <row r="1010" spans="1:4" x14ac:dyDescent="0.2">
      <c r="A1010" s="202">
        <f t="shared" si="15"/>
        <v>12</v>
      </c>
      <c r="B1010" t="s">
        <v>2178</v>
      </c>
      <c r="C1010" t="s">
        <v>1218</v>
      </c>
      <c r="D1010" s="19">
        <v>26876144.810000002</v>
      </c>
    </row>
    <row r="1011" spans="1:4" x14ac:dyDescent="0.2">
      <c r="A1011" s="202">
        <f t="shared" si="15"/>
        <v>12</v>
      </c>
      <c r="B1011" t="s">
        <v>2179</v>
      </c>
      <c r="C1011" t="s">
        <v>2180</v>
      </c>
      <c r="D1011" s="19">
        <v>168084772.74000001</v>
      </c>
    </row>
    <row r="1012" spans="1:4" x14ac:dyDescent="0.2">
      <c r="A1012" s="202">
        <f t="shared" si="15"/>
        <v>12</v>
      </c>
      <c r="B1012" t="s">
        <v>2181</v>
      </c>
      <c r="C1012" t="s">
        <v>2182</v>
      </c>
      <c r="D1012" s="19">
        <v>2289466362</v>
      </c>
    </row>
    <row r="1013" spans="1:4" x14ac:dyDescent="0.2">
      <c r="A1013" s="202">
        <f t="shared" si="15"/>
        <v>12</v>
      </c>
      <c r="B1013" t="s">
        <v>2183</v>
      </c>
      <c r="C1013" t="s">
        <v>2184</v>
      </c>
      <c r="D1013" s="19">
        <v>17720178213</v>
      </c>
    </row>
    <row r="1014" spans="1:4" x14ac:dyDescent="0.2">
      <c r="A1014" s="292">
        <f t="shared" si="15"/>
        <v>1</v>
      </c>
      <c r="B1014" s="293" t="s">
        <v>1395</v>
      </c>
      <c r="C1014" s="293" t="s">
        <v>57</v>
      </c>
      <c r="D1014" s="277">
        <v>-4115574322.0599999</v>
      </c>
    </row>
    <row r="1015" spans="1:4" x14ac:dyDescent="0.2">
      <c r="A1015" s="202">
        <f t="shared" si="15"/>
        <v>2</v>
      </c>
      <c r="B1015" t="s">
        <v>1396</v>
      </c>
      <c r="C1015" t="s">
        <v>58</v>
      </c>
      <c r="D1015" s="19">
        <v>-4115574322.0599999</v>
      </c>
    </row>
    <row r="1016" spans="1:4" x14ac:dyDescent="0.2">
      <c r="A1016" s="202">
        <f t="shared" si="15"/>
        <v>4</v>
      </c>
      <c r="B1016" t="s">
        <v>1397</v>
      </c>
      <c r="C1016" t="s">
        <v>59</v>
      </c>
      <c r="D1016" s="19">
        <v>-1500000000</v>
      </c>
    </row>
    <row r="1017" spans="1:4" x14ac:dyDescent="0.2">
      <c r="A1017" s="202">
        <f t="shared" si="15"/>
        <v>6</v>
      </c>
      <c r="B1017" t="s">
        <v>1398</v>
      </c>
      <c r="C1017" t="s">
        <v>1399</v>
      </c>
      <c r="D1017" s="19">
        <v>-1500000000</v>
      </c>
    </row>
    <row r="1018" spans="1:4" x14ac:dyDescent="0.2">
      <c r="A1018" s="202">
        <f t="shared" si="15"/>
        <v>8</v>
      </c>
      <c r="B1018" t="s">
        <v>1400</v>
      </c>
      <c r="C1018" t="s">
        <v>1399</v>
      </c>
      <c r="D1018" s="19">
        <v>-1500000000</v>
      </c>
    </row>
    <row r="1019" spans="1:4" x14ac:dyDescent="0.2">
      <c r="A1019" s="202">
        <f t="shared" si="15"/>
        <v>10</v>
      </c>
      <c r="B1019" t="s">
        <v>1401</v>
      </c>
      <c r="C1019" t="s">
        <v>1399</v>
      </c>
      <c r="D1019" s="19">
        <v>-1500000000</v>
      </c>
    </row>
    <row r="1020" spans="1:4" x14ac:dyDescent="0.2">
      <c r="A1020" s="202">
        <f t="shared" si="15"/>
        <v>4</v>
      </c>
      <c r="B1020" t="s">
        <v>1408</v>
      </c>
      <c r="C1020" t="s">
        <v>61</v>
      </c>
      <c r="D1020" s="19">
        <v>-2615574322.0599999</v>
      </c>
    </row>
    <row r="1021" spans="1:4" x14ac:dyDescent="0.2">
      <c r="A1021" s="202">
        <f t="shared" si="15"/>
        <v>6</v>
      </c>
      <c r="B1021" t="s">
        <v>1409</v>
      </c>
      <c r="C1021" t="s">
        <v>1410</v>
      </c>
      <c r="D1021" s="19">
        <v>-2831741695.29</v>
      </c>
    </row>
    <row r="1022" spans="1:4" x14ac:dyDescent="0.2">
      <c r="A1022" s="202">
        <f t="shared" si="15"/>
        <v>8</v>
      </c>
      <c r="B1022" t="s">
        <v>1411</v>
      </c>
      <c r="C1022" t="s">
        <v>1410</v>
      </c>
      <c r="D1022" s="19">
        <v>-2831741695.29</v>
      </c>
    </row>
    <row r="1023" spans="1:4" x14ac:dyDescent="0.2">
      <c r="A1023" s="202">
        <f t="shared" si="15"/>
        <v>10</v>
      </c>
      <c r="B1023" t="s">
        <v>1412</v>
      </c>
      <c r="C1023" t="s">
        <v>1410</v>
      </c>
      <c r="D1023" s="19">
        <v>-2831741695.29</v>
      </c>
    </row>
    <row r="1024" spans="1:4" x14ac:dyDescent="0.2">
      <c r="A1024" s="202">
        <f t="shared" si="15"/>
        <v>6</v>
      </c>
      <c r="B1024" t="s">
        <v>1413</v>
      </c>
      <c r="C1024" t="s">
        <v>1414</v>
      </c>
      <c r="D1024" s="19">
        <v>216167373.22999999</v>
      </c>
    </row>
    <row r="1025" spans="1:4" x14ac:dyDescent="0.2">
      <c r="A1025" s="202">
        <f t="shared" si="15"/>
        <v>8</v>
      </c>
      <c r="B1025" t="s">
        <v>1415</v>
      </c>
      <c r="C1025" t="s">
        <v>1414</v>
      </c>
      <c r="D1025" s="19">
        <v>216167373.22999999</v>
      </c>
    </row>
    <row r="1026" spans="1:4" x14ac:dyDescent="0.2">
      <c r="A1026" s="202">
        <f t="shared" si="15"/>
        <v>10</v>
      </c>
      <c r="B1026" t="s">
        <v>1416</v>
      </c>
      <c r="C1026" t="s">
        <v>1414</v>
      </c>
      <c r="D1026" s="19">
        <v>216167373.22999999</v>
      </c>
    </row>
  </sheetData>
  <autoFilter ref="A1:D1030" xr:uid="{016AFE47-78BA-42D9-999D-7FE2284C271A}"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5DC33-BA88-4D79-9004-F9DBC12E7915}">
  <sheetPr>
    <tabColor rgb="FF7030A0"/>
  </sheetPr>
  <dimension ref="A1:D964"/>
  <sheetViews>
    <sheetView workbookViewId="0">
      <selection activeCell="C37" sqref="C37"/>
    </sheetView>
  </sheetViews>
  <sheetFormatPr baseColWidth="10" defaultRowHeight="12.75" x14ac:dyDescent="0.2"/>
  <cols>
    <col min="2" max="2" width="13" bestFit="1" customWidth="1"/>
    <col min="3" max="3" width="120.7109375" bestFit="1" customWidth="1"/>
    <col min="4" max="4" width="21.7109375" style="19" bestFit="1" customWidth="1"/>
    <col min="253" max="253" width="13" bestFit="1" customWidth="1"/>
    <col min="254" max="254" width="120.7109375" bestFit="1" customWidth="1"/>
    <col min="255" max="256" width="18.5703125" bestFit="1" customWidth="1"/>
    <col min="259" max="259" width="19.5703125" bestFit="1" customWidth="1"/>
    <col min="509" max="509" width="13" bestFit="1" customWidth="1"/>
    <col min="510" max="510" width="120.7109375" bestFit="1" customWidth="1"/>
    <col min="511" max="512" width="18.5703125" bestFit="1" customWidth="1"/>
    <col min="515" max="515" width="19.5703125" bestFit="1" customWidth="1"/>
    <col min="765" max="765" width="13" bestFit="1" customWidth="1"/>
    <col min="766" max="766" width="120.7109375" bestFit="1" customWidth="1"/>
    <col min="767" max="768" width="18.5703125" bestFit="1" customWidth="1"/>
    <col min="771" max="771" width="19.5703125" bestFit="1" customWidth="1"/>
    <col min="1021" max="1021" width="13" bestFit="1" customWidth="1"/>
    <col min="1022" max="1022" width="120.7109375" bestFit="1" customWidth="1"/>
    <col min="1023" max="1024" width="18.5703125" bestFit="1" customWidth="1"/>
    <col min="1027" max="1027" width="19.5703125" bestFit="1" customWidth="1"/>
    <col min="1277" max="1277" width="13" bestFit="1" customWidth="1"/>
    <col min="1278" max="1278" width="120.7109375" bestFit="1" customWidth="1"/>
    <col min="1279" max="1280" width="18.5703125" bestFit="1" customWidth="1"/>
    <col min="1283" max="1283" width="19.5703125" bestFit="1" customWidth="1"/>
    <col min="1533" max="1533" width="13" bestFit="1" customWidth="1"/>
    <col min="1534" max="1534" width="120.7109375" bestFit="1" customWidth="1"/>
    <col min="1535" max="1536" width="18.5703125" bestFit="1" customWidth="1"/>
    <col min="1539" max="1539" width="19.5703125" bestFit="1" customWidth="1"/>
    <col min="1789" max="1789" width="13" bestFit="1" customWidth="1"/>
    <col min="1790" max="1790" width="120.7109375" bestFit="1" customWidth="1"/>
    <col min="1791" max="1792" width="18.5703125" bestFit="1" customWidth="1"/>
    <col min="1795" max="1795" width="19.5703125" bestFit="1" customWidth="1"/>
    <col min="2045" max="2045" width="13" bestFit="1" customWidth="1"/>
    <col min="2046" max="2046" width="120.7109375" bestFit="1" customWidth="1"/>
    <col min="2047" max="2048" width="18.5703125" bestFit="1" customWidth="1"/>
    <col min="2051" max="2051" width="19.5703125" bestFit="1" customWidth="1"/>
    <col min="2301" max="2301" width="13" bestFit="1" customWidth="1"/>
    <col min="2302" max="2302" width="120.7109375" bestFit="1" customWidth="1"/>
    <col min="2303" max="2304" width="18.5703125" bestFit="1" customWidth="1"/>
    <col min="2307" max="2307" width="19.5703125" bestFit="1" customWidth="1"/>
    <col min="2557" max="2557" width="13" bestFit="1" customWidth="1"/>
    <col min="2558" max="2558" width="120.7109375" bestFit="1" customWidth="1"/>
    <col min="2559" max="2560" width="18.5703125" bestFit="1" customWidth="1"/>
    <col min="2563" max="2563" width="19.5703125" bestFit="1" customWidth="1"/>
    <col min="2813" max="2813" width="13" bestFit="1" customWidth="1"/>
    <col min="2814" max="2814" width="120.7109375" bestFit="1" customWidth="1"/>
    <col min="2815" max="2816" width="18.5703125" bestFit="1" customWidth="1"/>
    <col min="2819" max="2819" width="19.5703125" bestFit="1" customWidth="1"/>
    <col min="3069" max="3069" width="13" bestFit="1" customWidth="1"/>
    <col min="3070" max="3070" width="120.7109375" bestFit="1" customWidth="1"/>
    <col min="3071" max="3072" width="18.5703125" bestFit="1" customWidth="1"/>
    <col min="3075" max="3075" width="19.5703125" bestFit="1" customWidth="1"/>
    <col min="3325" max="3325" width="13" bestFit="1" customWidth="1"/>
    <col min="3326" max="3326" width="120.7109375" bestFit="1" customWidth="1"/>
    <col min="3327" max="3328" width="18.5703125" bestFit="1" customWidth="1"/>
    <col min="3331" max="3331" width="19.5703125" bestFit="1" customWidth="1"/>
    <col min="3581" max="3581" width="13" bestFit="1" customWidth="1"/>
    <col min="3582" max="3582" width="120.7109375" bestFit="1" customWidth="1"/>
    <col min="3583" max="3584" width="18.5703125" bestFit="1" customWidth="1"/>
    <col min="3587" max="3587" width="19.5703125" bestFit="1" customWidth="1"/>
    <col min="3837" max="3837" width="13" bestFit="1" customWidth="1"/>
    <col min="3838" max="3838" width="120.7109375" bestFit="1" customWidth="1"/>
    <col min="3839" max="3840" width="18.5703125" bestFit="1" customWidth="1"/>
    <col min="3843" max="3843" width="19.5703125" bestFit="1" customWidth="1"/>
    <col min="4093" max="4093" width="13" bestFit="1" customWidth="1"/>
    <col min="4094" max="4094" width="120.7109375" bestFit="1" customWidth="1"/>
    <col min="4095" max="4096" width="18.5703125" bestFit="1" customWidth="1"/>
    <col min="4099" max="4099" width="19.5703125" bestFit="1" customWidth="1"/>
    <col min="4349" max="4349" width="13" bestFit="1" customWidth="1"/>
    <col min="4350" max="4350" width="120.7109375" bestFit="1" customWidth="1"/>
    <col min="4351" max="4352" width="18.5703125" bestFit="1" customWidth="1"/>
    <col min="4355" max="4355" width="19.5703125" bestFit="1" customWidth="1"/>
    <col min="4605" max="4605" width="13" bestFit="1" customWidth="1"/>
    <col min="4606" max="4606" width="120.7109375" bestFit="1" customWidth="1"/>
    <col min="4607" max="4608" width="18.5703125" bestFit="1" customWidth="1"/>
    <col min="4611" max="4611" width="19.5703125" bestFit="1" customWidth="1"/>
    <col min="4861" max="4861" width="13" bestFit="1" customWidth="1"/>
    <col min="4862" max="4862" width="120.7109375" bestFit="1" customWidth="1"/>
    <col min="4863" max="4864" width="18.5703125" bestFit="1" customWidth="1"/>
    <col min="4867" max="4867" width="19.5703125" bestFit="1" customWidth="1"/>
    <col min="5117" max="5117" width="13" bestFit="1" customWidth="1"/>
    <col min="5118" max="5118" width="120.7109375" bestFit="1" customWidth="1"/>
    <col min="5119" max="5120" width="18.5703125" bestFit="1" customWidth="1"/>
    <col min="5123" max="5123" width="19.5703125" bestFit="1" customWidth="1"/>
    <col min="5373" max="5373" width="13" bestFit="1" customWidth="1"/>
    <col min="5374" max="5374" width="120.7109375" bestFit="1" customWidth="1"/>
    <col min="5375" max="5376" width="18.5703125" bestFit="1" customWidth="1"/>
    <col min="5379" max="5379" width="19.5703125" bestFit="1" customWidth="1"/>
    <col min="5629" max="5629" width="13" bestFit="1" customWidth="1"/>
    <col min="5630" max="5630" width="120.7109375" bestFit="1" customWidth="1"/>
    <col min="5631" max="5632" width="18.5703125" bestFit="1" customWidth="1"/>
    <col min="5635" max="5635" width="19.5703125" bestFit="1" customWidth="1"/>
    <col min="5885" max="5885" width="13" bestFit="1" customWidth="1"/>
    <col min="5886" max="5886" width="120.7109375" bestFit="1" customWidth="1"/>
    <col min="5887" max="5888" width="18.5703125" bestFit="1" customWidth="1"/>
    <col min="5891" max="5891" width="19.5703125" bestFit="1" customWidth="1"/>
    <col min="6141" max="6141" width="13" bestFit="1" customWidth="1"/>
    <col min="6142" max="6142" width="120.7109375" bestFit="1" customWidth="1"/>
    <col min="6143" max="6144" width="18.5703125" bestFit="1" customWidth="1"/>
    <col min="6147" max="6147" width="19.5703125" bestFit="1" customWidth="1"/>
    <col min="6397" max="6397" width="13" bestFit="1" customWidth="1"/>
    <col min="6398" max="6398" width="120.7109375" bestFit="1" customWidth="1"/>
    <col min="6399" max="6400" width="18.5703125" bestFit="1" customWidth="1"/>
    <col min="6403" max="6403" width="19.5703125" bestFit="1" customWidth="1"/>
    <col min="6653" max="6653" width="13" bestFit="1" customWidth="1"/>
    <col min="6654" max="6654" width="120.7109375" bestFit="1" customWidth="1"/>
    <col min="6655" max="6656" width="18.5703125" bestFit="1" customWidth="1"/>
    <col min="6659" max="6659" width="19.5703125" bestFit="1" customWidth="1"/>
    <col min="6909" max="6909" width="13" bestFit="1" customWidth="1"/>
    <col min="6910" max="6910" width="120.7109375" bestFit="1" customWidth="1"/>
    <col min="6911" max="6912" width="18.5703125" bestFit="1" customWidth="1"/>
    <col min="6915" max="6915" width="19.5703125" bestFit="1" customWidth="1"/>
    <col min="7165" max="7165" width="13" bestFit="1" customWidth="1"/>
    <col min="7166" max="7166" width="120.7109375" bestFit="1" customWidth="1"/>
    <col min="7167" max="7168" width="18.5703125" bestFit="1" customWidth="1"/>
    <col min="7171" max="7171" width="19.5703125" bestFit="1" customWidth="1"/>
    <col min="7421" max="7421" width="13" bestFit="1" customWidth="1"/>
    <col min="7422" max="7422" width="120.7109375" bestFit="1" customWidth="1"/>
    <col min="7423" max="7424" width="18.5703125" bestFit="1" customWidth="1"/>
    <col min="7427" max="7427" width="19.5703125" bestFit="1" customWidth="1"/>
    <col min="7677" max="7677" width="13" bestFit="1" customWidth="1"/>
    <col min="7678" max="7678" width="120.7109375" bestFit="1" customWidth="1"/>
    <col min="7679" max="7680" width="18.5703125" bestFit="1" customWidth="1"/>
    <col min="7683" max="7683" width="19.5703125" bestFit="1" customWidth="1"/>
    <col min="7933" max="7933" width="13" bestFit="1" customWidth="1"/>
    <col min="7934" max="7934" width="120.7109375" bestFit="1" customWidth="1"/>
    <col min="7935" max="7936" width="18.5703125" bestFit="1" customWidth="1"/>
    <col min="7939" max="7939" width="19.5703125" bestFit="1" customWidth="1"/>
    <col min="8189" max="8189" width="13" bestFit="1" customWidth="1"/>
    <col min="8190" max="8190" width="120.7109375" bestFit="1" customWidth="1"/>
    <col min="8191" max="8192" width="18.5703125" bestFit="1" customWidth="1"/>
    <col min="8195" max="8195" width="19.5703125" bestFit="1" customWidth="1"/>
    <col min="8445" max="8445" width="13" bestFit="1" customWidth="1"/>
    <col min="8446" max="8446" width="120.7109375" bestFit="1" customWidth="1"/>
    <col min="8447" max="8448" width="18.5703125" bestFit="1" customWidth="1"/>
    <col min="8451" max="8451" width="19.5703125" bestFit="1" customWidth="1"/>
    <col min="8701" max="8701" width="13" bestFit="1" customWidth="1"/>
    <col min="8702" max="8702" width="120.7109375" bestFit="1" customWidth="1"/>
    <col min="8703" max="8704" width="18.5703125" bestFit="1" customWidth="1"/>
    <col min="8707" max="8707" width="19.5703125" bestFit="1" customWidth="1"/>
    <col min="8957" max="8957" width="13" bestFit="1" customWidth="1"/>
    <col min="8958" max="8958" width="120.7109375" bestFit="1" customWidth="1"/>
    <col min="8959" max="8960" width="18.5703125" bestFit="1" customWidth="1"/>
    <col min="8963" max="8963" width="19.5703125" bestFit="1" customWidth="1"/>
    <col min="9213" max="9213" width="13" bestFit="1" customWidth="1"/>
    <col min="9214" max="9214" width="120.7109375" bestFit="1" customWidth="1"/>
    <col min="9215" max="9216" width="18.5703125" bestFit="1" customWidth="1"/>
    <col min="9219" max="9219" width="19.5703125" bestFit="1" customWidth="1"/>
    <col min="9469" max="9469" width="13" bestFit="1" customWidth="1"/>
    <col min="9470" max="9470" width="120.7109375" bestFit="1" customWidth="1"/>
    <col min="9471" max="9472" width="18.5703125" bestFit="1" customWidth="1"/>
    <col min="9475" max="9475" width="19.5703125" bestFit="1" customWidth="1"/>
    <col min="9725" max="9725" width="13" bestFit="1" customWidth="1"/>
    <col min="9726" max="9726" width="120.7109375" bestFit="1" customWidth="1"/>
    <col min="9727" max="9728" width="18.5703125" bestFit="1" customWidth="1"/>
    <col min="9731" max="9731" width="19.5703125" bestFit="1" customWidth="1"/>
    <col min="9981" max="9981" width="13" bestFit="1" customWidth="1"/>
    <col min="9982" max="9982" width="120.7109375" bestFit="1" customWidth="1"/>
    <col min="9983" max="9984" width="18.5703125" bestFit="1" customWidth="1"/>
    <col min="9987" max="9987" width="19.5703125" bestFit="1" customWidth="1"/>
    <col min="10237" max="10237" width="13" bestFit="1" customWidth="1"/>
    <col min="10238" max="10238" width="120.7109375" bestFit="1" customWidth="1"/>
    <col min="10239" max="10240" width="18.5703125" bestFit="1" customWidth="1"/>
    <col min="10243" max="10243" width="19.5703125" bestFit="1" customWidth="1"/>
    <col min="10493" max="10493" width="13" bestFit="1" customWidth="1"/>
    <col min="10494" max="10494" width="120.7109375" bestFit="1" customWidth="1"/>
    <col min="10495" max="10496" width="18.5703125" bestFit="1" customWidth="1"/>
    <col min="10499" max="10499" width="19.5703125" bestFit="1" customWidth="1"/>
    <col min="10749" max="10749" width="13" bestFit="1" customWidth="1"/>
    <col min="10750" max="10750" width="120.7109375" bestFit="1" customWidth="1"/>
    <col min="10751" max="10752" width="18.5703125" bestFit="1" customWidth="1"/>
    <col min="10755" max="10755" width="19.5703125" bestFit="1" customWidth="1"/>
    <col min="11005" max="11005" width="13" bestFit="1" customWidth="1"/>
    <col min="11006" max="11006" width="120.7109375" bestFit="1" customWidth="1"/>
    <col min="11007" max="11008" width="18.5703125" bestFit="1" customWidth="1"/>
    <col min="11011" max="11011" width="19.5703125" bestFit="1" customWidth="1"/>
    <col min="11261" max="11261" width="13" bestFit="1" customWidth="1"/>
    <col min="11262" max="11262" width="120.7109375" bestFit="1" customWidth="1"/>
    <col min="11263" max="11264" width="18.5703125" bestFit="1" customWidth="1"/>
    <col min="11267" max="11267" width="19.5703125" bestFit="1" customWidth="1"/>
    <col min="11517" max="11517" width="13" bestFit="1" customWidth="1"/>
    <col min="11518" max="11518" width="120.7109375" bestFit="1" customWidth="1"/>
    <col min="11519" max="11520" width="18.5703125" bestFit="1" customWidth="1"/>
    <col min="11523" max="11523" width="19.5703125" bestFit="1" customWidth="1"/>
    <col min="11773" max="11773" width="13" bestFit="1" customWidth="1"/>
    <col min="11774" max="11774" width="120.7109375" bestFit="1" customWidth="1"/>
    <col min="11775" max="11776" width="18.5703125" bestFit="1" customWidth="1"/>
    <col min="11779" max="11779" width="19.5703125" bestFit="1" customWidth="1"/>
    <col min="12029" max="12029" width="13" bestFit="1" customWidth="1"/>
    <col min="12030" max="12030" width="120.7109375" bestFit="1" customWidth="1"/>
    <col min="12031" max="12032" width="18.5703125" bestFit="1" customWidth="1"/>
    <col min="12035" max="12035" width="19.5703125" bestFit="1" customWidth="1"/>
    <col min="12285" max="12285" width="13" bestFit="1" customWidth="1"/>
    <col min="12286" max="12286" width="120.7109375" bestFit="1" customWidth="1"/>
    <col min="12287" max="12288" width="18.5703125" bestFit="1" customWidth="1"/>
    <col min="12291" max="12291" width="19.5703125" bestFit="1" customWidth="1"/>
    <col min="12541" max="12541" width="13" bestFit="1" customWidth="1"/>
    <col min="12542" max="12542" width="120.7109375" bestFit="1" customWidth="1"/>
    <col min="12543" max="12544" width="18.5703125" bestFit="1" customWidth="1"/>
    <col min="12547" max="12547" width="19.5703125" bestFit="1" customWidth="1"/>
    <col min="12797" max="12797" width="13" bestFit="1" customWidth="1"/>
    <col min="12798" max="12798" width="120.7109375" bestFit="1" customWidth="1"/>
    <col min="12799" max="12800" width="18.5703125" bestFit="1" customWidth="1"/>
    <col min="12803" max="12803" width="19.5703125" bestFit="1" customWidth="1"/>
    <col min="13053" max="13053" width="13" bestFit="1" customWidth="1"/>
    <col min="13054" max="13054" width="120.7109375" bestFit="1" customWidth="1"/>
    <col min="13055" max="13056" width="18.5703125" bestFit="1" customWidth="1"/>
    <col min="13059" max="13059" width="19.5703125" bestFit="1" customWidth="1"/>
    <col min="13309" max="13309" width="13" bestFit="1" customWidth="1"/>
    <col min="13310" max="13310" width="120.7109375" bestFit="1" customWidth="1"/>
    <col min="13311" max="13312" width="18.5703125" bestFit="1" customWidth="1"/>
    <col min="13315" max="13315" width="19.5703125" bestFit="1" customWidth="1"/>
    <col min="13565" max="13565" width="13" bestFit="1" customWidth="1"/>
    <col min="13566" max="13566" width="120.7109375" bestFit="1" customWidth="1"/>
    <col min="13567" max="13568" width="18.5703125" bestFit="1" customWidth="1"/>
    <col min="13571" max="13571" width="19.5703125" bestFit="1" customWidth="1"/>
    <col min="13821" max="13821" width="13" bestFit="1" customWidth="1"/>
    <col min="13822" max="13822" width="120.7109375" bestFit="1" customWidth="1"/>
    <col min="13823" max="13824" width="18.5703125" bestFit="1" customWidth="1"/>
    <col min="13827" max="13827" width="19.5703125" bestFit="1" customWidth="1"/>
    <col min="14077" max="14077" width="13" bestFit="1" customWidth="1"/>
    <col min="14078" max="14078" width="120.7109375" bestFit="1" customWidth="1"/>
    <col min="14079" max="14080" width="18.5703125" bestFit="1" customWidth="1"/>
    <col min="14083" max="14083" width="19.5703125" bestFit="1" customWidth="1"/>
    <col min="14333" max="14333" width="13" bestFit="1" customWidth="1"/>
    <col min="14334" max="14334" width="120.7109375" bestFit="1" customWidth="1"/>
    <col min="14335" max="14336" width="18.5703125" bestFit="1" customWidth="1"/>
    <col min="14339" max="14339" width="19.5703125" bestFit="1" customWidth="1"/>
    <col min="14589" max="14589" width="13" bestFit="1" customWidth="1"/>
    <col min="14590" max="14590" width="120.7109375" bestFit="1" customWidth="1"/>
    <col min="14591" max="14592" width="18.5703125" bestFit="1" customWidth="1"/>
    <col min="14595" max="14595" width="19.5703125" bestFit="1" customWidth="1"/>
    <col min="14845" max="14845" width="13" bestFit="1" customWidth="1"/>
    <col min="14846" max="14846" width="120.7109375" bestFit="1" customWidth="1"/>
    <col min="14847" max="14848" width="18.5703125" bestFit="1" customWidth="1"/>
    <col min="14851" max="14851" width="19.5703125" bestFit="1" customWidth="1"/>
    <col min="15101" max="15101" width="13" bestFit="1" customWidth="1"/>
    <col min="15102" max="15102" width="120.7109375" bestFit="1" customWidth="1"/>
    <col min="15103" max="15104" width="18.5703125" bestFit="1" customWidth="1"/>
    <col min="15107" max="15107" width="19.5703125" bestFit="1" customWidth="1"/>
    <col min="15357" max="15357" width="13" bestFit="1" customWidth="1"/>
    <col min="15358" max="15358" width="120.7109375" bestFit="1" customWidth="1"/>
    <col min="15359" max="15360" width="18.5703125" bestFit="1" customWidth="1"/>
    <col min="15363" max="15363" width="19.5703125" bestFit="1" customWidth="1"/>
    <col min="15613" max="15613" width="13" bestFit="1" customWidth="1"/>
    <col min="15614" max="15614" width="120.7109375" bestFit="1" customWidth="1"/>
    <col min="15615" max="15616" width="18.5703125" bestFit="1" customWidth="1"/>
    <col min="15619" max="15619" width="19.5703125" bestFit="1" customWidth="1"/>
    <col min="15869" max="15869" width="13" bestFit="1" customWidth="1"/>
    <col min="15870" max="15870" width="120.7109375" bestFit="1" customWidth="1"/>
    <col min="15871" max="15872" width="18.5703125" bestFit="1" customWidth="1"/>
    <col min="15875" max="15875" width="19.5703125" bestFit="1" customWidth="1"/>
    <col min="16125" max="16125" width="13" bestFit="1" customWidth="1"/>
    <col min="16126" max="16126" width="120.7109375" bestFit="1" customWidth="1"/>
    <col min="16127" max="16128" width="18.5703125" bestFit="1" customWidth="1"/>
    <col min="16131" max="16131" width="19.5703125" bestFit="1" customWidth="1"/>
  </cols>
  <sheetData>
    <row r="1" spans="1:4" s="24" customFormat="1" x14ac:dyDescent="0.2">
      <c r="A1" s="24" t="s">
        <v>1852</v>
      </c>
      <c r="B1" s="24" t="s">
        <v>1853</v>
      </c>
      <c r="C1" s="24" t="s">
        <v>1854</v>
      </c>
      <c r="D1" s="201" t="s">
        <v>1855</v>
      </c>
    </row>
    <row r="2" spans="1:4" s="30" customFormat="1" x14ac:dyDescent="0.2">
      <c r="A2" s="267">
        <f>+LEN(B2)</f>
        <v>1</v>
      </c>
      <c r="B2" s="268" t="s">
        <v>207</v>
      </c>
      <c r="C2" s="268" t="s">
        <v>8</v>
      </c>
      <c r="D2" s="269">
        <v>38333682720.760017</v>
      </c>
    </row>
    <row r="3" spans="1:4" x14ac:dyDescent="0.2">
      <c r="A3" s="202">
        <f t="shared" ref="A3:A66" si="0">+LEN(B3)</f>
        <v>2</v>
      </c>
      <c r="B3" t="s">
        <v>209</v>
      </c>
      <c r="C3" t="s">
        <v>9</v>
      </c>
      <c r="D3" s="19">
        <v>3867463797.1700153</v>
      </c>
    </row>
    <row r="4" spans="1:4" x14ac:dyDescent="0.2">
      <c r="A4" s="265">
        <f t="shared" si="0"/>
        <v>4</v>
      </c>
      <c r="B4" s="263" t="s">
        <v>211</v>
      </c>
      <c r="C4" s="263" t="s">
        <v>212</v>
      </c>
      <c r="D4" s="266">
        <v>1.52587890625E-5</v>
      </c>
    </row>
    <row r="5" spans="1:4" x14ac:dyDescent="0.2">
      <c r="A5" s="202">
        <f t="shared" si="0"/>
        <v>6</v>
      </c>
      <c r="B5" t="s">
        <v>214</v>
      </c>
      <c r="C5" t="s">
        <v>215</v>
      </c>
      <c r="D5" s="19">
        <v>1.52587890625E-5</v>
      </c>
    </row>
    <row r="6" spans="1:4" x14ac:dyDescent="0.2">
      <c r="A6" s="202">
        <f t="shared" si="0"/>
        <v>8</v>
      </c>
      <c r="B6" t="s">
        <v>218</v>
      </c>
      <c r="C6" t="s">
        <v>215</v>
      </c>
      <c r="D6" s="19">
        <v>1.52587890625E-5</v>
      </c>
    </row>
    <row r="7" spans="1:4" x14ac:dyDescent="0.2">
      <c r="A7" s="202">
        <f t="shared" si="0"/>
        <v>10</v>
      </c>
      <c r="B7" t="s">
        <v>220</v>
      </c>
      <c r="C7" t="s">
        <v>221</v>
      </c>
      <c r="D7" s="19">
        <v>1.52587890625E-5</v>
      </c>
    </row>
    <row r="8" spans="1:4" x14ac:dyDescent="0.2">
      <c r="A8" s="202">
        <f t="shared" si="0"/>
        <v>0</v>
      </c>
    </row>
    <row r="9" spans="1:4" x14ac:dyDescent="0.2">
      <c r="A9" s="265">
        <f t="shared" si="0"/>
        <v>4</v>
      </c>
      <c r="B9" s="263" t="s">
        <v>224</v>
      </c>
      <c r="C9" s="263" t="s">
        <v>10</v>
      </c>
      <c r="D9" s="266">
        <v>3546556063.0999975</v>
      </c>
    </row>
    <row r="10" spans="1:4" x14ac:dyDescent="0.2">
      <c r="A10" s="202">
        <f t="shared" si="0"/>
        <v>6</v>
      </c>
      <c r="B10" t="s">
        <v>235</v>
      </c>
      <c r="C10" t="s">
        <v>236</v>
      </c>
      <c r="D10" s="19">
        <v>3546556063.0999975</v>
      </c>
    </row>
    <row r="11" spans="1:4" x14ac:dyDescent="0.2">
      <c r="A11" s="202">
        <f t="shared" si="0"/>
        <v>8</v>
      </c>
      <c r="B11" t="s">
        <v>239</v>
      </c>
      <c r="C11" t="s">
        <v>240</v>
      </c>
      <c r="D11" s="19">
        <v>2385824394.3500004</v>
      </c>
    </row>
    <row r="12" spans="1:4" x14ac:dyDescent="0.2">
      <c r="A12" s="202">
        <f t="shared" si="0"/>
        <v>10</v>
      </c>
      <c r="B12" t="s">
        <v>245</v>
      </c>
      <c r="C12" t="s">
        <v>246</v>
      </c>
      <c r="D12" s="19">
        <v>-6157802.6600000858</v>
      </c>
    </row>
    <row r="13" spans="1:4" x14ac:dyDescent="0.2">
      <c r="A13" s="202">
        <f t="shared" si="0"/>
        <v>10</v>
      </c>
      <c r="B13" t="s">
        <v>249</v>
      </c>
      <c r="C13" t="s">
        <v>250</v>
      </c>
      <c r="D13" s="19">
        <v>1198411613.2800004</v>
      </c>
    </row>
    <row r="14" spans="1:4" x14ac:dyDescent="0.2">
      <c r="A14" s="202">
        <f t="shared" si="0"/>
        <v>10</v>
      </c>
      <c r="B14" t="s">
        <v>251</v>
      </c>
      <c r="C14" t="s">
        <v>252</v>
      </c>
      <c r="D14" s="19">
        <v>398483.62</v>
      </c>
    </row>
    <row r="15" spans="1:4" x14ac:dyDescent="0.2">
      <c r="A15" s="202">
        <f t="shared" si="0"/>
        <v>10</v>
      </c>
      <c r="B15" t="s">
        <v>254</v>
      </c>
      <c r="C15" t="s">
        <v>255</v>
      </c>
      <c r="D15" s="19">
        <v>9310327.0200009346</v>
      </c>
    </row>
    <row r="16" spans="1:4" x14ac:dyDescent="0.2">
      <c r="A16" s="202">
        <f t="shared" si="0"/>
        <v>10</v>
      </c>
      <c r="B16" t="s">
        <v>260</v>
      </c>
      <c r="C16" t="s">
        <v>261</v>
      </c>
      <c r="D16" s="19">
        <v>0.04</v>
      </c>
    </row>
    <row r="17" spans="1:4" x14ac:dyDescent="0.2">
      <c r="A17" s="202">
        <f t="shared" si="0"/>
        <v>10</v>
      </c>
      <c r="B17" t="s">
        <v>264</v>
      </c>
      <c r="C17" t="s">
        <v>265</v>
      </c>
      <c r="D17" s="19">
        <v>81284.040000000023</v>
      </c>
    </row>
    <row r="18" spans="1:4" x14ac:dyDescent="0.2">
      <c r="A18" s="202">
        <f t="shared" si="0"/>
        <v>10</v>
      </c>
      <c r="B18" t="s">
        <v>268</v>
      </c>
      <c r="C18" t="s">
        <v>269</v>
      </c>
      <c r="D18" s="19">
        <v>-1.1641532182693481E-10</v>
      </c>
    </row>
    <row r="19" spans="1:4" x14ac:dyDescent="0.2">
      <c r="A19" s="202">
        <f t="shared" si="0"/>
        <v>10</v>
      </c>
      <c r="B19" t="s">
        <v>272</v>
      </c>
      <c r="C19" t="s">
        <v>273</v>
      </c>
      <c r="D19" s="19">
        <v>2374.75</v>
      </c>
    </row>
    <row r="20" spans="1:4" x14ac:dyDescent="0.2">
      <c r="A20" s="202">
        <f t="shared" si="0"/>
        <v>10</v>
      </c>
      <c r="B20" t="s">
        <v>278</v>
      </c>
      <c r="C20" t="s">
        <v>279</v>
      </c>
      <c r="D20" s="19">
        <v>898283.2699999999</v>
      </c>
    </row>
    <row r="21" spans="1:4" x14ac:dyDescent="0.2">
      <c r="A21" s="202">
        <f t="shared" si="0"/>
        <v>10</v>
      </c>
      <c r="B21" t="s">
        <v>280</v>
      </c>
      <c r="C21" t="s">
        <v>281</v>
      </c>
      <c r="D21" s="19">
        <v>7628.3599999999933</v>
      </c>
    </row>
    <row r="22" spans="1:4" x14ac:dyDescent="0.2">
      <c r="A22" s="202">
        <f t="shared" si="0"/>
        <v>10</v>
      </c>
      <c r="B22" t="s">
        <v>284</v>
      </c>
      <c r="C22" t="s">
        <v>285</v>
      </c>
      <c r="D22" s="19">
        <v>10286851.440000001</v>
      </c>
    </row>
    <row r="23" spans="1:4" x14ac:dyDescent="0.2">
      <c r="A23" s="202">
        <f t="shared" si="0"/>
        <v>10</v>
      </c>
      <c r="B23" t="s">
        <v>290</v>
      </c>
      <c r="C23" t="s">
        <v>291</v>
      </c>
      <c r="D23" s="19">
        <v>181.42</v>
      </c>
    </row>
    <row r="24" spans="1:4" x14ac:dyDescent="0.2">
      <c r="A24" s="202">
        <f t="shared" si="0"/>
        <v>10</v>
      </c>
      <c r="B24" t="s">
        <v>294</v>
      </c>
      <c r="C24" t="s">
        <v>295</v>
      </c>
      <c r="D24" s="19">
        <v>6902.66</v>
      </c>
    </row>
    <row r="25" spans="1:4" x14ac:dyDescent="0.2">
      <c r="A25" s="202">
        <f t="shared" si="0"/>
        <v>10</v>
      </c>
      <c r="B25" t="s">
        <v>296</v>
      </c>
      <c r="C25" t="s">
        <v>297</v>
      </c>
      <c r="D25" s="19">
        <v>1850667.7500000002</v>
      </c>
    </row>
    <row r="26" spans="1:4" x14ac:dyDescent="0.2">
      <c r="A26" s="202">
        <f t="shared" si="0"/>
        <v>10</v>
      </c>
      <c r="B26" t="s">
        <v>299</v>
      </c>
      <c r="C26" t="s">
        <v>300</v>
      </c>
      <c r="D26" s="19">
        <v>6720708.9900000002</v>
      </c>
    </row>
    <row r="27" spans="1:4" x14ac:dyDescent="0.2">
      <c r="A27" s="202">
        <f t="shared" si="0"/>
        <v>10</v>
      </c>
      <c r="B27" t="s">
        <v>304</v>
      </c>
      <c r="C27" t="s">
        <v>305</v>
      </c>
      <c r="D27" s="19">
        <v>53993175.420000002</v>
      </c>
    </row>
    <row r="28" spans="1:4" x14ac:dyDescent="0.2">
      <c r="A28" s="202">
        <f t="shared" si="0"/>
        <v>10</v>
      </c>
      <c r="B28" t="s">
        <v>307</v>
      </c>
      <c r="C28" t="s">
        <v>308</v>
      </c>
      <c r="D28" s="19">
        <v>-1.862645149230957E-9</v>
      </c>
    </row>
    <row r="29" spans="1:4" x14ac:dyDescent="0.2">
      <c r="A29" s="202">
        <f t="shared" si="0"/>
        <v>10</v>
      </c>
      <c r="B29" t="s">
        <v>311</v>
      </c>
      <c r="C29" t="s">
        <v>312</v>
      </c>
      <c r="D29" s="19">
        <v>878938.13000005716</v>
      </c>
    </row>
    <row r="30" spans="1:4" x14ac:dyDescent="0.2">
      <c r="A30" s="202">
        <f t="shared" si="0"/>
        <v>10</v>
      </c>
      <c r="B30" t="s">
        <v>315</v>
      </c>
      <c r="C30" t="s">
        <v>316</v>
      </c>
      <c r="D30" s="19">
        <v>7377.9999999999854</v>
      </c>
    </row>
    <row r="31" spans="1:4" x14ac:dyDescent="0.2">
      <c r="A31" s="202">
        <f t="shared" si="0"/>
        <v>10</v>
      </c>
      <c r="B31" t="s">
        <v>317</v>
      </c>
      <c r="C31" t="s">
        <v>318</v>
      </c>
      <c r="D31" s="19">
        <v>2054042.2999999991</v>
      </c>
    </row>
    <row r="32" spans="1:4" x14ac:dyDescent="0.2">
      <c r="A32" s="202">
        <f t="shared" si="0"/>
        <v>10</v>
      </c>
      <c r="B32" t="s">
        <v>323</v>
      </c>
      <c r="C32" t="s">
        <v>324</v>
      </c>
      <c r="D32" s="19">
        <v>10146664.759999966</v>
      </c>
    </row>
    <row r="33" spans="1:4" x14ac:dyDescent="0.2">
      <c r="A33" s="202">
        <f t="shared" si="0"/>
        <v>10</v>
      </c>
      <c r="B33" t="s">
        <v>327</v>
      </c>
      <c r="C33" t="s">
        <v>328</v>
      </c>
      <c r="D33" s="19">
        <v>7.2759576141834259E-12</v>
      </c>
    </row>
    <row r="34" spans="1:4" x14ac:dyDescent="0.2">
      <c r="A34" s="202">
        <f t="shared" si="0"/>
        <v>10</v>
      </c>
      <c r="B34" t="s">
        <v>329</v>
      </c>
      <c r="C34" t="s">
        <v>330</v>
      </c>
      <c r="D34" s="19">
        <v>52066277.730000041</v>
      </c>
    </row>
    <row r="35" spans="1:4" x14ac:dyDescent="0.2">
      <c r="A35" s="202">
        <f t="shared" si="0"/>
        <v>10</v>
      </c>
      <c r="B35" t="s">
        <v>333</v>
      </c>
      <c r="C35" t="s">
        <v>334</v>
      </c>
      <c r="D35" s="19">
        <v>127138.71999999997</v>
      </c>
    </row>
    <row r="36" spans="1:4" x14ac:dyDescent="0.2">
      <c r="A36" s="202">
        <f t="shared" si="0"/>
        <v>10</v>
      </c>
      <c r="B36" t="s">
        <v>337</v>
      </c>
      <c r="C36" t="s">
        <v>338</v>
      </c>
      <c r="D36" s="19">
        <v>3759591.0300000571</v>
      </c>
    </row>
    <row r="37" spans="1:4" x14ac:dyDescent="0.2">
      <c r="A37" s="202">
        <f t="shared" si="0"/>
        <v>10</v>
      </c>
      <c r="B37" t="s">
        <v>341</v>
      </c>
      <c r="C37" t="s">
        <v>342</v>
      </c>
      <c r="D37" s="19">
        <v>692666.39</v>
      </c>
    </row>
    <row r="38" spans="1:4" x14ac:dyDescent="0.2">
      <c r="A38" s="202">
        <f t="shared" si="0"/>
        <v>10</v>
      </c>
      <c r="B38" t="s">
        <v>345</v>
      </c>
      <c r="C38" t="s">
        <v>346</v>
      </c>
      <c r="D38" s="19">
        <v>2545807.6100000264</v>
      </c>
    </row>
    <row r="39" spans="1:4" x14ac:dyDescent="0.2">
      <c r="A39" s="202">
        <f t="shared" si="0"/>
        <v>10</v>
      </c>
      <c r="B39" t="s">
        <v>348</v>
      </c>
      <c r="C39" t="s">
        <v>349</v>
      </c>
      <c r="D39" s="19">
        <v>22460.06</v>
      </c>
    </row>
    <row r="40" spans="1:4" x14ac:dyDescent="0.2">
      <c r="A40" s="202">
        <f t="shared" si="0"/>
        <v>10</v>
      </c>
      <c r="B40" t="s">
        <v>350</v>
      </c>
      <c r="C40" t="s">
        <v>351</v>
      </c>
      <c r="D40" s="19">
        <v>4322021.6699999822</v>
      </c>
    </row>
    <row r="41" spans="1:4" x14ac:dyDescent="0.2">
      <c r="A41" s="202">
        <f t="shared" si="0"/>
        <v>10</v>
      </c>
      <c r="B41" t="s">
        <v>1471</v>
      </c>
      <c r="C41" t="s">
        <v>1472</v>
      </c>
      <c r="D41" s="19">
        <v>3857521.8299999996</v>
      </c>
    </row>
    <row r="42" spans="1:4" x14ac:dyDescent="0.2">
      <c r="A42" s="202">
        <f t="shared" si="0"/>
        <v>10</v>
      </c>
      <c r="B42" t="s">
        <v>353</v>
      </c>
      <c r="C42" t="s">
        <v>354</v>
      </c>
      <c r="D42" s="19">
        <v>356641079.81999993</v>
      </c>
    </row>
    <row r="43" spans="1:4" x14ac:dyDescent="0.2">
      <c r="A43" s="202">
        <f t="shared" si="0"/>
        <v>10</v>
      </c>
      <c r="B43" t="s">
        <v>356</v>
      </c>
      <c r="C43" t="s">
        <v>357</v>
      </c>
      <c r="D43" s="19">
        <v>645957898.83999968</v>
      </c>
    </row>
    <row r="44" spans="1:4" x14ac:dyDescent="0.2">
      <c r="A44" s="202">
        <f t="shared" si="0"/>
        <v>10</v>
      </c>
      <c r="B44" t="s">
        <v>1473</v>
      </c>
      <c r="C44" t="s">
        <v>1474</v>
      </c>
      <c r="D44" s="19">
        <v>32564390.909999996</v>
      </c>
    </row>
    <row r="45" spans="1:4" x14ac:dyDescent="0.2">
      <c r="A45" s="202">
        <f t="shared" si="0"/>
        <v>10</v>
      </c>
      <c r="B45" t="s">
        <v>1865</v>
      </c>
      <c r="C45" t="s">
        <v>1866</v>
      </c>
      <c r="D45" s="19">
        <v>22624295.659999996</v>
      </c>
    </row>
    <row r="46" spans="1:4" x14ac:dyDescent="0.2">
      <c r="A46" s="202">
        <f t="shared" si="0"/>
        <v>10</v>
      </c>
      <c r="B46" t="s">
        <v>1867</v>
      </c>
      <c r="C46" t="s">
        <v>1868</v>
      </c>
      <c r="D46" s="19">
        <v>-28254458.510000002</v>
      </c>
    </row>
    <row r="47" spans="1:4" x14ac:dyDescent="0.2">
      <c r="A47" s="202">
        <f t="shared" si="0"/>
        <v>0</v>
      </c>
    </row>
    <row r="48" spans="1:4" x14ac:dyDescent="0.2">
      <c r="A48" s="202">
        <f t="shared" si="0"/>
        <v>8</v>
      </c>
      <c r="B48" t="s">
        <v>358</v>
      </c>
      <c r="C48" t="s">
        <v>359</v>
      </c>
      <c r="D48" s="19">
        <v>890726091.07000017</v>
      </c>
    </row>
    <row r="49" spans="1:4" x14ac:dyDescent="0.2">
      <c r="A49" s="202">
        <f t="shared" si="0"/>
        <v>10</v>
      </c>
      <c r="B49" t="s">
        <v>360</v>
      </c>
      <c r="C49" t="s">
        <v>361</v>
      </c>
      <c r="D49" s="19">
        <v>635218.92999999993</v>
      </c>
    </row>
    <row r="50" spans="1:4" x14ac:dyDescent="0.2">
      <c r="A50" s="202">
        <f t="shared" si="0"/>
        <v>10</v>
      </c>
      <c r="B50" t="s">
        <v>362</v>
      </c>
      <c r="C50" t="s">
        <v>363</v>
      </c>
      <c r="D50" s="19">
        <v>1664167.1900000002</v>
      </c>
    </row>
    <row r="51" spans="1:4" x14ac:dyDescent="0.2">
      <c r="A51" s="202">
        <f t="shared" si="0"/>
        <v>10</v>
      </c>
      <c r="B51" t="s">
        <v>364</v>
      </c>
      <c r="C51" t="s">
        <v>365</v>
      </c>
      <c r="D51" s="19">
        <v>10176172.76</v>
      </c>
    </row>
    <row r="52" spans="1:4" x14ac:dyDescent="0.2">
      <c r="A52" s="202">
        <f t="shared" si="0"/>
        <v>10</v>
      </c>
      <c r="B52" t="s">
        <v>366</v>
      </c>
      <c r="C52" t="s">
        <v>367</v>
      </c>
      <c r="D52" s="19">
        <v>95089111.670000002</v>
      </c>
    </row>
    <row r="53" spans="1:4" x14ac:dyDescent="0.2">
      <c r="A53" s="202">
        <f t="shared" si="0"/>
        <v>10</v>
      </c>
      <c r="B53" t="s">
        <v>368</v>
      </c>
      <c r="C53" t="s">
        <v>369</v>
      </c>
      <c r="D53" s="19">
        <v>737927.89</v>
      </c>
    </row>
    <row r="54" spans="1:4" x14ac:dyDescent="0.2">
      <c r="A54" s="202">
        <f t="shared" si="0"/>
        <v>10</v>
      </c>
      <c r="B54" t="s">
        <v>372</v>
      </c>
      <c r="C54" t="s">
        <v>373</v>
      </c>
      <c r="D54" s="19">
        <v>1528945.4200000002</v>
      </c>
    </row>
    <row r="55" spans="1:4" x14ac:dyDescent="0.2">
      <c r="A55" s="202">
        <f t="shared" si="0"/>
        <v>10</v>
      </c>
      <c r="B55" t="s">
        <v>1885</v>
      </c>
      <c r="C55" t="s">
        <v>1886</v>
      </c>
      <c r="D55" s="19">
        <v>93505.320000000022</v>
      </c>
    </row>
    <row r="56" spans="1:4" x14ac:dyDescent="0.2">
      <c r="A56" s="202">
        <f t="shared" si="0"/>
        <v>10</v>
      </c>
      <c r="B56" t="s">
        <v>376</v>
      </c>
      <c r="C56" t="s">
        <v>377</v>
      </c>
      <c r="D56" s="19">
        <v>4972440.3399999142</v>
      </c>
    </row>
    <row r="57" spans="1:4" x14ac:dyDescent="0.2">
      <c r="A57" s="202">
        <f t="shared" si="0"/>
        <v>10</v>
      </c>
      <c r="B57" t="s">
        <v>380</v>
      </c>
      <c r="C57" t="s">
        <v>381</v>
      </c>
      <c r="D57" s="19">
        <v>36193.620000000003</v>
      </c>
    </row>
    <row r="58" spans="1:4" x14ac:dyDescent="0.2">
      <c r="A58" s="202">
        <f t="shared" si="0"/>
        <v>10</v>
      </c>
      <c r="B58" t="s">
        <v>382</v>
      </c>
      <c r="C58" t="s">
        <v>383</v>
      </c>
      <c r="D58" s="19">
        <v>954.99000000208616</v>
      </c>
    </row>
    <row r="59" spans="1:4" x14ac:dyDescent="0.2">
      <c r="A59" s="202">
        <f t="shared" si="0"/>
        <v>10</v>
      </c>
      <c r="B59" t="s">
        <v>385</v>
      </c>
      <c r="C59" t="s">
        <v>386</v>
      </c>
      <c r="D59" s="19">
        <v>1242212.3700000001</v>
      </c>
    </row>
    <row r="60" spans="1:4" x14ac:dyDescent="0.2">
      <c r="A60" s="202">
        <f t="shared" si="0"/>
        <v>10</v>
      </c>
      <c r="B60" t="s">
        <v>389</v>
      </c>
      <c r="C60" t="s">
        <v>390</v>
      </c>
      <c r="D60" s="19">
        <v>3571076.6199999996</v>
      </c>
    </row>
    <row r="61" spans="1:4" x14ac:dyDescent="0.2">
      <c r="A61" s="202">
        <f t="shared" si="0"/>
        <v>10</v>
      </c>
      <c r="B61" t="s">
        <v>393</v>
      </c>
      <c r="C61" t="s">
        <v>394</v>
      </c>
      <c r="D61" s="19">
        <v>33937.589999999997</v>
      </c>
    </row>
    <row r="62" spans="1:4" x14ac:dyDescent="0.2">
      <c r="A62" s="202">
        <f t="shared" si="0"/>
        <v>10</v>
      </c>
      <c r="B62" t="s">
        <v>395</v>
      </c>
      <c r="C62" t="s">
        <v>396</v>
      </c>
      <c r="D62" s="19">
        <v>5.8207660913467407E-11</v>
      </c>
    </row>
    <row r="63" spans="1:4" x14ac:dyDescent="0.2">
      <c r="A63" s="202">
        <f t="shared" si="0"/>
        <v>10</v>
      </c>
      <c r="B63" t="s">
        <v>401</v>
      </c>
      <c r="C63" t="s">
        <v>402</v>
      </c>
      <c r="D63" s="19">
        <v>6157809.7199999997</v>
      </c>
    </row>
    <row r="64" spans="1:4" x14ac:dyDescent="0.2">
      <c r="A64" s="202">
        <f t="shared" si="0"/>
        <v>10</v>
      </c>
      <c r="B64" t="s">
        <v>405</v>
      </c>
      <c r="C64" t="s">
        <v>406</v>
      </c>
      <c r="D64" s="19">
        <v>252904686.87000003</v>
      </c>
    </row>
    <row r="65" spans="1:4" x14ac:dyDescent="0.2">
      <c r="A65" s="202">
        <f t="shared" si="0"/>
        <v>10</v>
      </c>
      <c r="B65" t="s">
        <v>409</v>
      </c>
      <c r="C65" t="s">
        <v>410</v>
      </c>
      <c r="D65" s="19">
        <v>1.6298145055770874E-9</v>
      </c>
    </row>
    <row r="66" spans="1:4" x14ac:dyDescent="0.2">
      <c r="A66" s="202">
        <f t="shared" si="0"/>
        <v>10</v>
      </c>
      <c r="B66" t="s">
        <v>413</v>
      </c>
      <c r="C66" t="s">
        <v>414</v>
      </c>
      <c r="D66" s="19">
        <v>813327.21999998752</v>
      </c>
    </row>
    <row r="67" spans="1:4" x14ac:dyDescent="0.2">
      <c r="A67" s="202">
        <f t="shared" ref="A67:A130" si="1">+LEN(B67)</f>
        <v>10</v>
      </c>
      <c r="B67" t="s">
        <v>417</v>
      </c>
      <c r="C67" t="s">
        <v>418</v>
      </c>
      <c r="D67" s="19">
        <v>630080.12</v>
      </c>
    </row>
    <row r="68" spans="1:4" x14ac:dyDescent="0.2">
      <c r="A68" s="202">
        <f t="shared" si="1"/>
        <v>10</v>
      </c>
      <c r="B68" t="s">
        <v>421</v>
      </c>
      <c r="C68" t="s">
        <v>422</v>
      </c>
      <c r="D68" s="19">
        <v>1.1920928955078125E-7</v>
      </c>
    </row>
    <row r="69" spans="1:4" x14ac:dyDescent="0.2">
      <c r="A69" s="202">
        <f t="shared" si="1"/>
        <v>10</v>
      </c>
      <c r="B69" t="s">
        <v>425</v>
      </c>
      <c r="C69" t="s">
        <v>426</v>
      </c>
      <c r="D69" s="19">
        <v>15523700.340000002</v>
      </c>
    </row>
    <row r="70" spans="1:4" x14ac:dyDescent="0.2">
      <c r="A70" s="202">
        <f t="shared" si="1"/>
        <v>10</v>
      </c>
      <c r="B70" t="s">
        <v>429</v>
      </c>
      <c r="C70" t="s">
        <v>430</v>
      </c>
      <c r="D70" s="19">
        <v>1.0300000002607703</v>
      </c>
    </row>
    <row r="71" spans="1:4" x14ac:dyDescent="0.2">
      <c r="A71" s="202">
        <f t="shared" si="1"/>
        <v>10</v>
      </c>
      <c r="B71" t="s">
        <v>431</v>
      </c>
      <c r="C71" t="s">
        <v>432</v>
      </c>
      <c r="D71" s="19">
        <v>774.32000000402331</v>
      </c>
    </row>
    <row r="72" spans="1:4" x14ac:dyDescent="0.2">
      <c r="A72" s="202">
        <f t="shared" si="1"/>
        <v>10</v>
      </c>
      <c r="B72" t="s">
        <v>435</v>
      </c>
      <c r="C72" t="s">
        <v>436</v>
      </c>
      <c r="D72" s="19">
        <v>39371.230000000003</v>
      </c>
    </row>
    <row r="73" spans="1:4" x14ac:dyDescent="0.2">
      <c r="A73" s="202">
        <f t="shared" si="1"/>
        <v>10</v>
      </c>
      <c r="B73" t="s">
        <v>441</v>
      </c>
      <c r="C73" t="s">
        <v>442</v>
      </c>
      <c r="D73" s="19">
        <v>1778.7699999785423</v>
      </c>
    </row>
    <row r="74" spans="1:4" x14ac:dyDescent="0.2">
      <c r="A74" s="202">
        <f t="shared" si="1"/>
        <v>10</v>
      </c>
      <c r="B74" t="s">
        <v>445</v>
      </c>
      <c r="C74" t="s">
        <v>446</v>
      </c>
      <c r="D74" s="19">
        <v>1.4551915228366852E-11</v>
      </c>
    </row>
    <row r="75" spans="1:4" x14ac:dyDescent="0.2">
      <c r="A75" s="202">
        <f t="shared" si="1"/>
        <v>10</v>
      </c>
      <c r="B75" t="s">
        <v>449</v>
      </c>
      <c r="C75" t="s">
        <v>450</v>
      </c>
      <c r="D75" s="19">
        <v>1198158.8799999619</v>
      </c>
    </row>
    <row r="76" spans="1:4" x14ac:dyDescent="0.2">
      <c r="A76" s="202">
        <f t="shared" si="1"/>
        <v>10</v>
      </c>
      <c r="B76" t="s">
        <v>453</v>
      </c>
      <c r="C76" t="s">
        <v>454</v>
      </c>
      <c r="D76" s="19">
        <v>5.8207660913467407E-11</v>
      </c>
    </row>
    <row r="77" spans="1:4" x14ac:dyDescent="0.2">
      <c r="A77" s="202">
        <f t="shared" si="1"/>
        <v>10</v>
      </c>
      <c r="B77" t="s">
        <v>1475</v>
      </c>
      <c r="C77" t="s">
        <v>1476</v>
      </c>
      <c r="D77" s="19">
        <v>242831208.17999998</v>
      </c>
    </row>
    <row r="78" spans="1:4" x14ac:dyDescent="0.2">
      <c r="A78" s="202">
        <f t="shared" si="1"/>
        <v>10</v>
      </c>
      <c r="B78" t="s">
        <v>1477</v>
      </c>
      <c r="C78" t="s">
        <v>1478</v>
      </c>
      <c r="D78" s="19">
        <v>145330.81999993324</v>
      </c>
    </row>
    <row r="79" spans="1:4" x14ac:dyDescent="0.2">
      <c r="A79" s="202">
        <f t="shared" si="1"/>
        <v>10</v>
      </c>
      <c r="B79" t="s">
        <v>1479</v>
      </c>
      <c r="C79" t="s">
        <v>1480</v>
      </c>
      <c r="D79" s="19">
        <v>196187147.49999994</v>
      </c>
    </row>
    <row r="80" spans="1:4" x14ac:dyDescent="0.2">
      <c r="A80" s="202">
        <f t="shared" si="1"/>
        <v>10</v>
      </c>
      <c r="B80" t="s">
        <v>1887</v>
      </c>
      <c r="C80" t="s">
        <v>1888</v>
      </c>
      <c r="D80" s="19">
        <v>54507915.359999999</v>
      </c>
    </row>
    <row r="81" spans="1:4" x14ac:dyDescent="0.2">
      <c r="A81" s="202">
        <f t="shared" si="1"/>
        <v>10</v>
      </c>
      <c r="B81" t="s">
        <v>1889</v>
      </c>
      <c r="C81" t="s">
        <v>1890</v>
      </c>
      <c r="D81" s="19">
        <v>2936</v>
      </c>
    </row>
    <row r="82" spans="1:4" x14ac:dyDescent="0.2">
      <c r="A82" s="202">
        <f t="shared" si="1"/>
        <v>0</v>
      </c>
    </row>
    <row r="83" spans="1:4" x14ac:dyDescent="0.2">
      <c r="A83" s="202">
        <f t="shared" si="1"/>
        <v>8</v>
      </c>
      <c r="B83" t="s">
        <v>1462</v>
      </c>
      <c r="C83" t="s">
        <v>1461</v>
      </c>
      <c r="D83" s="19">
        <v>17992.8</v>
      </c>
    </row>
    <row r="84" spans="1:4" x14ac:dyDescent="0.2">
      <c r="A84" s="202">
        <f t="shared" si="1"/>
        <v>10</v>
      </c>
      <c r="B84" t="s">
        <v>1460</v>
      </c>
      <c r="C84" t="s">
        <v>592</v>
      </c>
      <c r="D84" s="19">
        <v>17992.8</v>
      </c>
    </row>
    <row r="85" spans="1:4" x14ac:dyDescent="0.2">
      <c r="A85" s="202">
        <f t="shared" si="1"/>
        <v>0</v>
      </c>
    </row>
    <row r="86" spans="1:4" x14ac:dyDescent="0.2">
      <c r="A86" s="202">
        <f t="shared" si="1"/>
        <v>8</v>
      </c>
      <c r="B86" t="s">
        <v>459</v>
      </c>
      <c r="C86" t="s">
        <v>460</v>
      </c>
      <c r="D86" s="19">
        <v>0</v>
      </c>
    </row>
    <row r="87" spans="1:4" x14ac:dyDescent="0.2">
      <c r="A87" s="202">
        <f t="shared" si="1"/>
        <v>10</v>
      </c>
      <c r="B87" t="s">
        <v>463</v>
      </c>
      <c r="C87" t="s">
        <v>464</v>
      </c>
      <c r="D87" s="19">
        <v>0</v>
      </c>
    </row>
    <row r="88" spans="1:4" x14ac:dyDescent="0.2">
      <c r="A88" s="202">
        <f t="shared" si="1"/>
        <v>0</v>
      </c>
    </row>
    <row r="89" spans="1:4" x14ac:dyDescent="0.2">
      <c r="A89" s="202">
        <f t="shared" si="1"/>
        <v>8</v>
      </c>
      <c r="B89" t="s">
        <v>467</v>
      </c>
      <c r="C89" t="s">
        <v>468</v>
      </c>
      <c r="D89" s="19">
        <v>15758076.710000001</v>
      </c>
    </row>
    <row r="90" spans="1:4" x14ac:dyDescent="0.2">
      <c r="A90" s="202">
        <f t="shared" si="1"/>
        <v>10</v>
      </c>
      <c r="B90" t="s">
        <v>471</v>
      </c>
      <c r="C90" t="s">
        <v>472</v>
      </c>
      <c r="D90" s="19">
        <v>520.71000000002095</v>
      </c>
    </row>
    <row r="91" spans="1:4" x14ac:dyDescent="0.2">
      <c r="A91" s="202">
        <f t="shared" si="1"/>
        <v>10</v>
      </c>
      <c r="B91" t="s">
        <v>479</v>
      </c>
      <c r="C91" t="s">
        <v>480</v>
      </c>
      <c r="D91" s="19">
        <v>774</v>
      </c>
    </row>
    <row r="92" spans="1:4" x14ac:dyDescent="0.2">
      <c r="A92" s="202">
        <f t="shared" si="1"/>
        <v>10</v>
      </c>
      <c r="B92" t="s">
        <v>481</v>
      </c>
      <c r="C92" t="s">
        <v>482</v>
      </c>
      <c r="D92" s="19">
        <v>2344504</v>
      </c>
    </row>
    <row r="93" spans="1:4" x14ac:dyDescent="0.2">
      <c r="A93" s="202">
        <f t="shared" si="1"/>
        <v>10</v>
      </c>
      <c r="B93" t="s">
        <v>483</v>
      </c>
      <c r="C93" t="s">
        <v>484</v>
      </c>
      <c r="D93" s="19">
        <v>7114678</v>
      </c>
    </row>
    <row r="94" spans="1:4" x14ac:dyDescent="0.2">
      <c r="A94" s="202">
        <f t="shared" si="1"/>
        <v>10</v>
      </c>
      <c r="B94" t="s">
        <v>485</v>
      </c>
      <c r="C94" t="s">
        <v>486</v>
      </c>
      <c r="D94" s="19">
        <v>6272219</v>
      </c>
    </row>
    <row r="95" spans="1:4" x14ac:dyDescent="0.2">
      <c r="A95" s="202">
        <f t="shared" si="1"/>
        <v>10</v>
      </c>
      <c r="B95" t="s">
        <v>487</v>
      </c>
      <c r="C95" t="s">
        <v>488</v>
      </c>
      <c r="D95" s="19">
        <v>25381</v>
      </c>
    </row>
    <row r="96" spans="1:4" x14ac:dyDescent="0.2">
      <c r="A96" s="202">
        <f t="shared" si="1"/>
        <v>0</v>
      </c>
    </row>
    <row r="97" spans="1:4" x14ac:dyDescent="0.2">
      <c r="A97" s="202">
        <f t="shared" si="1"/>
        <v>8</v>
      </c>
      <c r="B97" t="s">
        <v>491</v>
      </c>
      <c r="C97" t="s">
        <v>492</v>
      </c>
      <c r="D97" s="19">
        <v>97380269.370000124</v>
      </c>
    </row>
    <row r="98" spans="1:4" x14ac:dyDescent="0.2">
      <c r="A98" s="202">
        <f t="shared" si="1"/>
        <v>10</v>
      </c>
      <c r="B98" t="s">
        <v>495</v>
      </c>
      <c r="C98" t="s">
        <v>496</v>
      </c>
      <c r="D98" s="19">
        <v>28256171</v>
      </c>
    </row>
    <row r="99" spans="1:4" x14ac:dyDescent="0.2">
      <c r="A99" s="202">
        <f t="shared" si="1"/>
        <v>10</v>
      </c>
      <c r="B99" t="s">
        <v>499</v>
      </c>
      <c r="C99" t="s">
        <v>500</v>
      </c>
      <c r="D99" s="19">
        <v>276951.16000002623</v>
      </c>
    </row>
    <row r="100" spans="1:4" x14ac:dyDescent="0.2">
      <c r="A100" s="202">
        <f t="shared" si="1"/>
        <v>10</v>
      </c>
      <c r="B100" t="s">
        <v>503</v>
      </c>
      <c r="C100" t="s">
        <v>504</v>
      </c>
      <c r="D100" s="19">
        <v>11139445</v>
      </c>
    </row>
    <row r="101" spans="1:4" x14ac:dyDescent="0.2">
      <c r="A101" s="202">
        <f t="shared" si="1"/>
        <v>10</v>
      </c>
      <c r="B101" t="s">
        <v>507</v>
      </c>
      <c r="C101" t="s">
        <v>508</v>
      </c>
      <c r="D101" s="19">
        <v>28500117</v>
      </c>
    </row>
    <row r="102" spans="1:4" x14ac:dyDescent="0.2">
      <c r="A102" s="202">
        <f t="shared" si="1"/>
        <v>10</v>
      </c>
      <c r="B102" t="s">
        <v>511</v>
      </c>
      <c r="C102" t="s">
        <v>512</v>
      </c>
      <c r="D102" s="19">
        <v>1303947.060000062</v>
      </c>
    </row>
    <row r="103" spans="1:4" x14ac:dyDescent="0.2">
      <c r="A103" s="202">
        <f t="shared" si="1"/>
        <v>10</v>
      </c>
      <c r="B103" t="s">
        <v>515</v>
      </c>
      <c r="C103" t="s">
        <v>516</v>
      </c>
      <c r="D103" s="19">
        <v>10257147</v>
      </c>
    </row>
    <row r="104" spans="1:4" x14ac:dyDescent="0.2">
      <c r="A104" s="202">
        <f t="shared" si="1"/>
        <v>10</v>
      </c>
      <c r="B104" t="s">
        <v>1459</v>
      </c>
      <c r="C104" t="s">
        <v>1458</v>
      </c>
      <c r="D104" s="19">
        <v>17607</v>
      </c>
    </row>
    <row r="105" spans="1:4" x14ac:dyDescent="0.2">
      <c r="A105" s="202">
        <f t="shared" si="1"/>
        <v>10</v>
      </c>
      <c r="B105" t="s">
        <v>1457</v>
      </c>
      <c r="C105" t="s">
        <v>1456</v>
      </c>
      <c r="D105" s="19">
        <v>21718.160000026226</v>
      </c>
    </row>
    <row r="106" spans="1:4" x14ac:dyDescent="0.2">
      <c r="A106" s="202">
        <f t="shared" si="1"/>
        <v>10</v>
      </c>
      <c r="B106" t="s">
        <v>1455</v>
      </c>
      <c r="C106" t="s">
        <v>1454</v>
      </c>
      <c r="D106" s="19">
        <v>17422044</v>
      </c>
    </row>
    <row r="107" spans="1:4" x14ac:dyDescent="0.2">
      <c r="A107" s="202">
        <f t="shared" si="1"/>
        <v>10</v>
      </c>
      <c r="B107" t="s">
        <v>1453</v>
      </c>
      <c r="C107" t="s">
        <v>1452</v>
      </c>
      <c r="D107" s="19">
        <v>142462</v>
      </c>
    </row>
    <row r="108" spans="1:4" x14ac:dyDescent="0.2">
      <c r="A108" s="202">
        <f t="shared" si="1"/>
        <v>10</v>
      </c>
      <c r="B108" t="s">
        <v>1481</v>
      </c>
      <c r="C108" t="s">
        <v>1482</v>
      </c>
      <c r="D108" s="19">
        <v>42659.990000002086</v>
      </c>
    </row>
    <row r="109" spans="1:4" x14ac:dyDescent="0.2">
      <c r="A109" s="202">
        <f t="shared" si="1"/>
        <v>0</v>
      </c>
    </row>
    <row r="110" spans="1:4" x14ac:dyDescent="0.2">
      <c r="A110" s="202">
        <f t="shared" si="1"/>
        <v>8</v>
      </c>
      <c r="B110" t="s">
        <v>519</v>
      </c>
      <c r="C110" t="s">
        <v>520</v>
      </c>
      <c r="D110" s="19">
        <v>145145446.70000005</v>
      </c>
    </row>
    <row r="111" spans="1:4" x14ac:dyDescent="0.2">
      <c r="A111" s="202">
        <f t="shared" si="1"/>
        <v>10</v>
      </c>
      <c r="B111" t="s">
        <v>521</v>
      </c>
      <c r="C111" t="s">
        <v>522</v>
      </c>
      <c r="D111" s="19">
        <v>1348.2899999940419</v>
      </c>
    </row>
    <row r="112" spans="1:4" x14ac:dyDescent="0.2">
      <c r="A112" s="202">
        <f t="shared" si="1"/>
        <v>10</v>
      </c>
      <c r="B112" t="s">
        <v>1451</v>
      </c>
      <c r="C112" t="s">
        <v>1450</v>
      </c>
      <c r="D112" s="19">
        <v>6891238.3999999762</v>
      </c>
    </row>
    <row r="113" spans="1:4" x14ac:dyDescent="0.2">
      <c r="A113" s="202">
        <f t="shared" si="1"/>
        <v>10</v>
      </c>
      <c r="B113" t="s">
        <v>1917</v>
      </c>
      <c r="C113" t="s">
        <v>1918</v>
      </c>
      <c r="D113" s="19">
        <v>3738260.01</v>
      </c>
    </row>
    <row r="114" spans="1:4" x14ac:dyDescent="0.2">
      <c r="A114" s="202">
        <f t="shared" si="1"/>
        <v>10</v>
      </c>
      <c r="B114" t="s">
        <v>1919</v>
      </c>
      <c r="C114" t="s">
        <v>1920</v>
      </c>
      <c r="D114" s="19">
        <v>134514600</v>
      </c>
    </row>
    <row r="115" spans="1:4" x14ac:dyDescent="0.2">
      <c r="A115" s="202">
        <f t="shared" si="1"/>
        <v>0</v>
      </c>
    </row>
    <row r="116" spans="1:4" x14ac:dyDescent="0.2">
      <c r="A116" s="202">
        <f t="shared" si="1"/>
        <v>8</v>
      </c>
      <c r="B116" t="s">
        <v>523</v>
      </c>
      <c r="C116" t="s">
        <v>524</v>
      </c>
      <c r="D116" s="19">
        <v>3987774.0999999866</v>
      </c>
    </row>
    <row r="117" spans="1:4" x14ac:dyDescent="0.2">
      <c r="A117" s="202">
        <f t="shared" si="1"/>
        <v>10</v>
      </c>
      <c r="B117" t="s">
        <v>1449</v>
      </c>
      <c r="C117" t="s">
        <v>1448</v>
      </c>
      <c r="D117" s="19">
        <v>8.1599999964237213</v>
      </c>
    </row>
    <row r="118" spans="1:4" x14ac:dyDescent="0.2">
      <c r="A118" s="202">
        <f t="shared" si="1"/>
        <v>10</v>
      </c>
      <c r="B118" t="s">
        <v>525</v>
      </c>
      <c r="C118" t="s">
        <v>526</v>
      </c>
      <c r="D118" s="19">
        <v>2969449.8299999908</v>
      </c>
    </row>
    <row r="119" spans="1:4" x14ac:dyDescent="0.2">
      <c r="A119" s="202">
        <f t="shared" si="1"/>
        <v>10</v>
      </c>
      <c r="B119" t="s">
        <v>1483</v>
      </c>
      <c r="C119" t="s">
        <v>1484</v>
      </c>
      <c r="D119" s="19">
        <v>1018316.1099999993</v>
      </c>
    </row>
    <row r="120" spans="1:4" x14ac:dyDescent="0.2">
      <c r="A120" s="202">
        <f t="shared" si="1"/>
        <v>0</v>
      </c>
    </row>
    <row r="121" spans="1:4" x14ac:dyDescent="0.2">
      <c r="A121" s="202">
        <f t="shared" si="1"/>
        <v>8</v>
      </c>
      <c r="B121" t="s">
        <v>1856</v>
      </c>
      <c r="C121" t="s">
        <v>1857</v>
      </c>
      <c r="D121" s="19">
        <v>7716018</v>
      </c>
    </row>
    <row r="122" spans="1:4" x14ac:dyDescent="0.2">
      <c r="A122" s="202">
        <f t="shared" si="1"/>
        <v>10</v>
      </c>
      <c r="B122" t="s">
        <v>1858</v>
      </c>
      <c r="C122" t="s">
        <v>1859</v>
      </c>
      <c r="D122" s="19">
        <v>7716018</v>
      </c>
    </row>
    <row r="123" spans="1:4" x14ac:dyDescent="0.2">
      <c r="A123" s="202">
        <f t="shared" si="1"/>
        <v>0</v>
      </c>
    </row>
    <row r="124" spans="1:4" x14ac:dyDescent="0.2">
      <c r="A124" s="265">
        <f t="shared" si="1"/>
        <v>4</v>
      </c>
      <c r="B124" s="263" t="s">
        <v>529</v>
      </c>
      <c r="C124" s="263" t="s">
        <v>11</v>
      </c>
      <c r="D124" s="266">
        <v>320907734.06999999</v>
      </c>
    </row>
    <row r="125" spans="1:4" x14ac:dyDescent="0.2">
      <c r="A125" s="202">
        <f t="shared" si="1"/>
        <v>6</v>
      </c>
      <c r="B125" t="s">
        <v>532</v>
      </c>
      <c r="C125" t="s">
        <v>10</v>
      </c>
      <c r="D125" s="19">
        <v>320907734.06999999</v>
      </c>
    </row>
    <row r="126" spans="1:4" x14ac:dyDescent="0.2">
      <c r="A126" s="202">
        <f t="shared" si="1"/>
        <v>8</v>
      </c>
      <c r="B126" t="s">
        <v>535</v>
      </c>
      <c r="C126" t="s">
        <v>536</v>
      </c>
      <c r="D126" s="19">
        <v>6977183.7800000012</v>
      </c>
    </row>
    <row r="127" spans="1:4" x14ac:dyDescent="0.2">
      <c r="A127" s="202">
        <f t="shared" si="1"/>
        <v>10</v>
      </c>
      <c r="B127" t="s">
        <v>597</v>
      </c>
      <c r="C127" t="s">
        <v>460</v>
      </c>
      <c r="D127" s="19">
        <v>6977183.7800000012</v>
      </c>
    </row>
    <row r="128" spans="1:4" x14ac:dyDescent="0.2">
      <c r="A128" s="202">
        <f t="shared" si="1"/>
        <v>12</v>
      </c>
      <c r="B128" t="s">
        <v>599</v>
      </c>
      <c r="C128" t="s">
        <v>600</v>
      </c>
      <c r="D128" s="19">
        <v>24.070000000065193</v>
      </c>
    </row>
    <row r="129" spans="1:4" x14ac:dyDescent="0.2">
      <c r="A129" s="202">
        <f t="shared" si="1"/>
        <v>12</v>
      </c>
      <c r="B129" t="s">
        <v>1447</v>
      </c>
      <c r="C129" t="s">
        <v>1446</v>
      </c>
      <c r="D129" s="19">
        <v>6977159.7100000009</v>
      </c>
    </row>
    <row r="130" spans="1:4" x14ac:dyDescent="0.2">
      <c r="A130" s="202">
        <f t="shared" si="1"/>
        <v>0</v>
      </c>
    </row>
    <row r="131" spans="1:4" x14ac:dyDescent="0.2">
      <c r="A131" s="202">
        <f t="shared" ref="A131:A194" si="2">+LEN(B131)</f>
        <v>8</v>
      </c>
      <c r="B131" t="s">
        <v>603</v>
      </c>
      <c r="C131" t="s">
        <v>604</v>
      </c>
      <c r="D131" s="19">
        <v>313930550.28999996</v>
      </c>
    </row>
    <row r="132" spans="1:4" x14ac:dyDescent="0.2">
      <c r="A132" s="202">
        <f t="shared" si="2"/>
        <v>10</v>
      </c>
      <c r="B132" t="s">
        <v>607</v>
      </c>
      <c r="C132" t="s">
        <v>608</v>
      </c>
      <c r="D132" s="19">
        <v>313930550.28999996</v>
      </c>
    </row>
    <row r="133" spans="1:4" x14ac:dyDescent="0.2">
      <c r="A133" s="202">
        <f t="shared" si="2"/>
        <v>0</v>
      </c>
    </row>
    <row r="134" spans="1:4" x14ac:dyDescent="0.2">
      <c r="A134" s="202">
        <f t="shared" si="2"/>
        <v>2</v>
      </c>
      <c r="B134" t="s">
        <v>613</v>
      </c>
      <c r="C134" t="s">
        <v>12</v>
      </c>
      <c r="D134" s="19">
        <v>1335969635.3300004</v>
      </c>
    </row>
    <row r="135" spans="1:4" x14ac:dyDescent="0.2">
      <c r="A135" s="265">
        <f t="shared" si="2"/>
        <v>4</v>
      </c>
      <c r="B135" s="263" t="s">
        <v>614</v>
      </c>
      <c r="C135" s="263" t="s">
        <v>615</v>
      </c>
      <c r="D135" s="266">
        <v>1335969635.3300004</v>
      </c>
    </row>
    <row r="136" spans="1:4" x14ac:dyDescent="0.2">
      <c r="A136" s="202">
        <f t="shared" si="2"/>
        <v>6</v>
      </c>
      <c r="B136" t="s">
        <v>616</v>
      </c>
      <c r="C136" t="s">
        <v>617</v>
      </c>
      <c r="D136" s="19">
        <v>1335969635.3300004</v>
      </c>
    </row>
    <row r="137" spans="1:4" x14ac:dyDescent="0.2">
      <c r="A137" s="202">
        <f t="shared" si="2"/>
        <v>8</v>
      </c>
      <c r="B137" t="s">
        <v>618</v>
      </c>
      <c r="C137" t="s">
        <v>619</v>
      </c>
      <c r="D137" s="19">
        <v>1335969635.3300004</v>
      </c>
    </row>
    <row r="138" spans="1:4" x14ac:dyDescent="0.2">
      <c r="A138" s="202">
        <f t="shared" si="2"/>
        <v>10</v>
      </c>
      <c r="B138" t="s">
        <v>620</v>
      </c>
      <c r="C138" t="s">
        <v>621</v>
      </c>
      <c r="D138" s="19">
        <v>1335744315.1500001</v>
      </c>
    </row>
    <row r="139" spans="1:4" x14ac:dyDescent="0.2">
      <c r="A139" s="202">
        <f t="shared" si="2"/>
        <v>10</v>
      </c>
      <c r="B139" t="s">
        <v>622</v>
      </c>
      <c r="C139" t="s">
        <v>623</v>
      </c>
      <c r="D139" s="19">
        <v>225320.18</v>
      </c>
    </row>
    <row r="140" spans="1:4" x14ac:dyDescent="0.2">
      <c r="A140" s="202">
        <f t="shared" si="2"/>
        <v>0</v>
      </c>
    </row>
    <row r="141" spans="1:4" x14ac:dyDescent="0.2">
      <c r="A141" s="202">
        <f t="shared" si="2"/>
        <v>2</v>
      </c>
      <c r="B141" t="s">
        <v>626</v>
      </c>
      <c r="C141" t="s">
        <v>14</v>
      </c>
      <c r="D141" s="19">
        <v>1459414321.3000002</v>
      </c>
    </row>
    <row r="142" spans="1:4" x14ac:dyDescent="0.2">
      <c r="A142" s="265">
        <f t="shared" si="2"/>
        <v>4</v>
      </c>
      <c r="B142" s="263" t="s">
        <v>2271</v>
      </c>
      <c r="C142" s="263" t="s">
        <v>2272</v>
      </c>
      <c r="D142" s="266">
        <v>0</v>
      </c>
    </row>
    <row r="143" spans="1:4" x14ac:dyDescent="0.2">
      <c r="A143" s="202">
        <f t="shared" si="2"/>
        <v>6</v>
      </c>
      <c r="B143" t="s">
        <v>2273</v>
      </c>
      <c r="C143" t="s">
        <v>2274</v>
      </c>
      <c r="D143" s="19">
        <v>0</v>
      </c>
    </row>
    <row r="144" spans="1:4" x14ac:dyDescent="0.2">
      <c r="A144" s="202">
        <f t="shared" si="2"/>
        <v>8</v>
      </c>
      <c r="B144" t="s">
        <v>2275</v>
      </c>
      <c r="C144" t="s">
        <v>2274</v>
      </c>
      <c r="D144" s="19">
        <v>0</v>
      </c>
    </row>
    <row r="145" spans="1:4" x14ac:dyDescent="0.2">
      <c r="A145" s="202">
        <f t="shared" si="2"/>
        <v>10</v>
      </c>
      <c r="B145" t="s">
        <v>2276</v>
      </c>
      <c r="C145" t="s">
        <v>2277</v>
      </c>
      <c r="D145" s="19">
        <v>0</v>
      </c>
    </row>
    <row r="146" spans="1:4" x14ac:dyDescent="0.2">
      <c r="A146" s="202">
        <f t="shared" si="2"/>
        <v>0</v>
      </c>
    </row>
    <row r="147" spans="1:4" x14ac:dyDescent="0.2">
      <c r="A147" s="265">
        <f t="shared" si="2"/>
        <v>4</v>
      </c>
      <c r="B147" s="263" t="s">
        <v>628</v>
      </c>
      <c r="C147" s="263" t="s">
        <v>15</v>
      </c>
      <c r="D147" s="266">
        <v>708042261.98999977</v>
      </c>
    </row>
    <row r="148" spans="1:4" x14ac:dyDescent="0.2">
      <c r="A148" s="202">
        <f t="shared" si="2"/>
        <v>6</v>
      </c>
      <c r="B148" t="s">
        <v>629</v>
      </c>
      <c r="C148" t="s">
        <v>630</v>
      </c>
      <c r="D148" s="19">
        <v>611334518.98999977</v>
      </c>
    </row>
    <row r="149" spans="1:4" x14ac:dyDescent="0.2">
      <c r="A149" s="202">
        <f t="shared" si="2"/>
        <v>8</v>
      </c>
      <c r="B149" t="s">
        <v>631</v>
      </c>
      <c r="C149" t="s">
        <v>632</v>
      </c>
      <c r="D149" s="19">
        <v>611334518.98999977</v>
      </c>
    </row>
    <row r="150" spans="1:4" x14ac:dyDescent="0.2">
      <c r="A150" s="202">
        <f t="shared" si="2"/>
        <v>10</v>
      </c>
      <c r="B150" t="s">
        <v>633</v>
      </c>
      <c r="C150" t="s">
        <v>634</v>
      </c>
      <c r="D150" s="19">
        <v>611334518.98999977</v>
      </c>
    </row>
    <row r="151" spans="1:4" x14ac:dyDescent="0.2">
      <c r="A151" s="202">
        <f t="shared" si="2"/>
        <v>0</v>
      </c>
    </row>
    <row r="152" spans="1:4" x14ac:dyDescent="0.2">
      <c r="A152" s="202">
        <f t="shared" si="2"/>
        <v>6</v>
      </c>
      <c r="B152" t="s">
        <v>1923</v>
      </c>
      <c r="C152" t="s">
        <v>1924</v>
      </c>
      <c r="D152" s="19">
        <v>0</v>
      </c>
    </row>
    <row r="153" spans="1:4" x14ac:dyDescent="0.2">
      <c r="A153" s="202">
        <f t="shared" si="2"/>
        <v>8</v>
      </c>
      <c r="B153" t="s">
        <v>1925</v>
      </c>
      <c r="C153" t="s">
        <v>1926</v>
      </c>
      <c r="D153" s="19">
        <v>0</v>
      </c>
    </row>
    <row r="154" spans="1:4" x14ac:dyDescent="0.2">
      <c r="A154" s="202">
        <f t="shared" si="2"/>
        <v>10</v>
      </c>
      <c r="B154" t="s">
        <v>1927</v>
      </c>
      <c r="C154" t="s">
        <v>1928</v>
      </c>
      <c r="D154" s="19">
        <v>0</v>
      </c>
    </row>
    <row r="155" spans="1:4" x14ac:dyDescent="0.2">
      <c r="A155" s="202">
        <f t="shared" si="2"/>
        <v>0</v>
      </c>
    </row>
    <row r="156" spans="1:4" x14ac:dyDescent="0.2">
      <c r="A156" s="202">
        <f t="shared" si="2"/>
        <v>6</v>
      </c>
      <c r="B156" t="s">
        <v>644</v>
      </c>
      <c r="C156" t="s">
        <v>63</v>
      </c>
      <c r="D156" s="19">
        <v>96707743</v>
      </c>
    </row>
    <row r="157" spans="1:4" x14ac:dyDescent="0.2">
      <c r="A157" s="202">
        <f t="shared" si="2"/>
        <v>8</v>
      </c>
      <c r="B157" t="s">
        <v>647</v>
      </c>
      <c r="C157" t="s">
        <v>63</v>
      </c>
      <c r="D157" s="19">
        <v>96707743</v>
      </c>
    </row>
    <row r="158" spans="1:4" x14ac:dyDescent="0.2">
      <c r="A158" s="202">
        <f t="shared" si="2"/>
        <v>10</v>
      </c>
      <c r="B158" t="s">
        <v>650</v>
      </c>
      <c r="C158" t="s">
        <v>651</v>
      </c>
      <c r="D158" s="19">
        <v>96707743</v>
      </c>
    </row>
    <row r="159" spans="1:4" x14ac:dyDescent="0.2">
      <c r="A159" s="202">
        <f t="shared" si="2"/>
        <v>0</v>
      </c>
    </row>
    <row r="160" spans="1:4" x14ac:dyDescent="0.2">
      <c r="A160" s="265">
        <f t="shared" si="2"/>
        <v>4</v>
      </c>
      <c r="B160" s="263" t="s">
        <v>654</v>
      </c>
      <c r="C160" s="263" t="s">
        <v>16</v>
      </c>
      <c r="D160" s="266">
        <v>751372059.30999994</v>
      </c>
    </row>
    <row r="161" spans="1:4" x14ac:dyDescent="0.2">
      <c r="A161" s="202">
        <f t="shared" si="2"/>
        <v>6</v>
      </c>
      <c r="B161" t="s">
        <v>657</v>
      </c>
      <c r="C161" t="s">
        <v>64</v>
      </c>
      <c r="D161" s="19">
        <v>893999</v>
      </c>
    </row>
    <row r="162" spans="1:4" x14ac:dyDescent="0.2">
      <c r="A162" s="202">
        <f t="shared" si="2"/>
        <v>8</v>
      </c>
      <c r="B162" t="s">
        <v>658</v>
      </c>
      <c r="C162" t="s">
        <v>64</v>
      </c>
      <c r="D162" s="19">
        <v>893999</v>
      </c>
    </row>
    <row r="163" spans="1:4" x14ac:dyDescent="0.2">
      <c r="A163" s="202">
        <f t="shared" si="2"/>
        <v>10</v>
      </c>
      <c r="B163" t="s">
        <v>661</v>
      </c>
      <c r="C163" t="s">
        <v>662</v>
      </c>
      <c r="D163" s="19">
        <v>893999</v>
      </c>
    </row>
    <row r="164" spans="1:4" x14ac:dyDescent="0.2">
      <c r="A164" s="202">
        <f t="shared" si="2"/>
        <v>0</v>
      </c>
    </row>
    <row r="165" spans="1:4" x14ac:dyDescent="0.2">
      <c r="A165" s="202">
        <f t="shared" si="2"/>
        <v>6</v>
      </c>
      <c r="B165" t="s">
        <v>665</v>
      </c>
      <c r="C165" t="s">
        <v>16</v>
      </c>
      <c r="D165" s="19">
        <v>750478060.30999994</v>
      </c>
    </row>
    <row r="166" spans="1:4" x14ac:dyDescent="0.2">
      <c r="A166" s="202">
        <f t="shared" si="2"/>
        <v>8</v>
      </c>
      <c r="B166" t="s">
        <v>668</v>
      </c>
      <c r="C166" t="s">
        <v>16</v>
      </c>
      <c r="D166" s="19">
        <v>748034811.88</v>
      </c>
    </row>
    <row r="167" spans="1:4" x14ac:dyDescent="0.2">
      <c r="A167" s="202">
        <f t="shared" si="2"/>
        <v>10</v>
      </c>
      <c r="B167" t="s">
        <v>671</v>
      </c>
      <c r="C167" t="s">
        <v>16</v>
      </c>
      <c r="D167" s="19">
        <v>748034811.88</v>
      </c>
    </row>
    <row r="168" spans="1:4" x14ac:dyDescent="0.2">
      <c r="A168" s="202">
        <f t="shared" si="2"/>
        <v>0</v>
      </c>
    </row>
    <row r="169" spans="1:4" x14ac:dyDescent="0.2">
      <c r="A169" s="202">
        <f t="shared" si="2"/>
        <v>8</v>
      </c>
      <c r="B169" t="s">
        <v>672</v>
      </c>
      <c r="C169" t="s">
        <v>673</v>
      </c>
      <c r="D169" s="19">
        <v>2281975.4299999997</v>
      </c>
    </row>
    <row r="170" spans="1:4" x14ac:dyDescent="0.2">
      <c r="A170" s="202">
        <f t="shared" si="2"/>
        <v>10</v>
      </c>
      <c r="B170" t="s">
        <v>674</v>
      </c>
      <c r="C170" t="s">
        <v>675</v>
      </c>
      <c r="D170" s="19">
        <v>2281975.4299999997</v>
      </c>
    </row>
    <row r="171" spans="1:4" x14ac:dyDescent="0.2">
      <c r="A171" s="202">
        <f t="shared" si="2"/>
        <v>0</v>
      </c>
    </row>
    <row r="172" spans="1:4" x14ac:dyDescent="0.2">
      <c r="A172" s="202">
        <f t="shared" si="2"/>
        <v>8</v>
      </c>
      <c r="B172" t="s">
        <v>678</v>
      </c>
      <c r="C172" t="s">
        <v>107</v>
      </c>
      <c r="D172" s="19">
        <v>161273</v>
      </c>
    </row>
    <row r="173" spans="1:4" x14ac:dyDescent="0.2">
      <c r="A173" s="202">
        <f t="shared" si="2"/>
        <v>10</v>
      </c>
      <c r="B173" t="s">
        <v>681</v>
      </c>
      <c r="C173" t="s">
        <v>682</v>
      </c>
      <c r="D173" s="19">
        <v>161273</v>
      </c>
    </row>
    <row r="174" spans="1:4" x14ac:dyDescent="0.2">
      <c r="A174" s="202">
        <f t="shared" si="2"/>
        <v>0</v>
      </c>
    </row>
    <row r="175" spans="1:4" x14ac:dyDescent="0.2">
      <c r="A175" s="202">
        <f t="shared" si="2"/>
        <v>2</v>
      </c>
      <c r="B175" t="s">
        <v>691</v>
      </c>
      <c r="C175" t="s">
        <v>17</v>
      </c>
      <c r="D175" s="19">
        <v>116909320</v>
      </c>
    </row>
    <row r="176" spans="1:4" x14ac:dyDescent="0.2">
      <c r="A176" s="265">
        <f t="shared" si="2"/>
        <v>4</v>
      </c>
      <c r="B176" s="263" t="s">
        <v>701</v>
      </c>
      <c r="C176" s="263" t="s">
        <v>18</v>
      </c>
      <c r="D176" s="266">
        <v>116909320</v>
      </c>
    </row>
    <row r="177" spans="1:4" x14ac:dyDescent="0.2">
      <c r="A177" s="202">
        <f t="shared" si="2"/>
        <v>6</v>
      </c>
      <c r="B177" t="s">
        <v>704</v>
      </c>
      <c r="C177" t="s">
        <v>705</v>
      </c>
      <c r="D177" s="19">
        <v>116909320</v>
      </c>
    </row>
    <row r="178" spans="1:4" x14ac:dyDescent="0.2">
      <c r="A178" s="202">
        <f t="shared" si="2"/>
        <v>8</v>
      </c>
      <c r="B178" t="s">
        <v>708</v>
      </c>
      <c r="C178" t="s">
        <v>705</v>
      </c>
      <c r="D178" s="19">
        <v>116909320</v>
      </c>
    </row>
    <row r="179" spans="1:4" x14ac:dyDescent="0.2">
      <c r="A179" s="202">
        <f t="shared" si="2"/>
        <v>10</v>
      </c>
      <c r="B179" t="s">
        <v>711</v>
      </c>
      <c r="C179" t="s">
        <v>705</v>
      </c>
      <c r="D179" s="19">
        <v>116909320</v>
      </c>
    </row>
    <row r="180" spans="1:4" x14ac:dyDescent="0.2">
      <c r="A180" s="202">
        <f t="shared" si="2"/>
        <v>0</v>
      </c>
    </row>
    <row r="181" spans="1:4" x14ac:dyDescent="0.2">
      <c r="A181" s="202">
        <f t="shared" si="2"/>
        <v>2</v>
      </c>
      <c r="B181" t="s">
        <v>716</v>
      </c>
      <c r="C181" t="s">
        <v>19</v>
      </c>
      <c r="D181" s="19">
        <v>29884941861.550003</v>
      </c>
    </row>
    <row r="182" spans="1:4" x14ac:dyDescent="0.2">
      <c r="A182" s="265">
        <f t="shared" si="2"/>
        <v>4</v>
      </c>
      <c r="B182" s="263" t="s">
        <v>717</v>
      </c>
      <c r="C182" s="263" t="s">
        <v>20</v>
      </c>
      <c r="D182" s="266">
        <v>1069764000</v>
      </c>
    </row>
    <row r="183" spans="1:4" x14ac:dyDescent="0.2">
      <c r="A183" s="202">
        <f t="shared" si="2"/>
        <v>6</v>
      </c>
      <c r="B183" t="s">
        <v>720</v>
      </c>
      <c r="C183" t="s">
        <v>721</v>
      </c>
      <c r="D183" s="19">
        <v>1069764000</v>
      </c>
    </row>
    <row r="184" spans="1:4" x14ac:dyDescent="0.2">
      <c r="A184" s="202">
        <f t="shared" si="2"/>
        <v>8</v>
      </c>
      <c r="B184" t="s">
        <v>724</v>
      </c>
      <c r="C184" t="s">
        <v>721</v>
      </c>
      <c r="D184" s="19">
        <v>1069764000</v>
      </c>
    </row>
    <row r="185" spans="1:4" x14ac:dyDescent="0.2">
      <c r="A185" s="202">
        <f t="shared" si="2"/>
        <v>10</v>
      </c>
      <c r="B185" t="s">
        <v>727</v>
      </c>
      <c r="C185" t="s">
        <v>721</v>
      </c>
      <c r="D185" s="19">
        <v>1069764000</v>
      </c>
    </row>
    <row r="186" spans="1:4" x14ac:dyDescent="0.2">
      <c r="A186" s="202">
        <f t="shared" si="2"/>
        <v>0</v>
      </c>
    </row>
    <row r="187" spans="1:4" x14ac:dyDescent="0.2">
      <c r="A187" s="265">
        <f t="shared" si="2"/>
        <v>4</v>
      </c>
      <c r="B187" s="263" t="s">
        <v>729</v>
      </c>
      <c r="C187" s="263" t="s">
        <v>21</v>
      </c>
      <c r="D187" s="266">
        <v>42120000</v>
      </c>
    </row>
    <row r="188" spans="1:4" x14ac:dyDescent="0.2">
      <c r="A188" s="202">
        <f t="shared" si="2"/>
        <v>6</v>
      </c>
      <c r="B188" t="s">
        <v>732</v>
      </c>
      <c r="C188" t="s">
        <v>733</v>
      </c>
      <c r="D188" s="19">
        <v>42120000</v>
      </c>
    </row>
    <row r="189" spans="1:4" x14ac:dyDescent="0.2">
      <c r="A189" s="202">
        <f t="shared" si="2"/>
        <v>8</v>
      </c>
      <c r="B189" t="s">
        <v>736</v>
      </c>
      <c r="C189" t="s">
        <v>737</v>
      </c>
      <c r="D189" s="19">
        <v>42120000</v>
      </c>
    </row>
    <row r="190" spans="1:4" x14ac:dyDescent="0.2">
      <c r="A190" s="202">
        <f t="shared" si="2"/>
        <v>10</v>
      </c>
      <c r="B190" t="s">
        <v>740</v>
      </c>
      <c r="C190" t="s">
        <v>737</v>
      </c>
      <c r="D190" s="19">
        <v>42120000</v>
      </c>
    </row>
    <row r="191" spans="1:4" x14ac:dyDescent="0.2">
      <c r="A191" s="202">
        <f t="shared" si="2"/>
        <v>0</v>
      </c>
    </row>
    <row r="192" spans="1:4" x14ac:dyDescent="0.2">
      <c r="A192" s="265">
        <f t="shared" si="2"/>
        <v>4</v>
      </c>
      <c r="B192" s="263" t="s">
        <v>743</v>
      </c>
      <c r="C192" s="263" t="s">
        <v>22</v>
      </c>
      <c r="D192" s="266">
        <v>55400000</v>
      </c>
    </row>
    <row r="193" spans="1:4" x14ac:dyDescent="0.2">
      <c r="A193" s="202">
        <f t="shared" si="2"/>
        <v>6</v>
      </c>
      <c r="B193" t="s">
        <v>746</v>
      </c>
      <c r="C193" t="s">
        <v>22</v>
      </c>
      <c r="D193" s="19">
        <v>55400000</v>
      </c>
    </row>
    <row r="194" spans="1:4" x14ac:dyDescent="0.2">
      <c r="A194" s="202">
        <f t="shared" si="2"/>
        <v>8</v>
      </c>
      <c r="B194" t="s">
        <v>749</v>
      </c>
      <c r="C194" t="s">
        <v>22</v>
      </c>
      <c r="D194" s="19">
        <v>55400000</v>
      </c>
    </row>
    <row r="195" spans="1:4" x14ac:dyDescent="0.2">
      <c r="A195" s="202">
        <f t="shared" ref="A195:A258" si="3">+LEN(B195)</f>
        <v>10</v>
      </c>
      <c r="B195" t="s">
        <v>752</v>
      </c>
      <c r="C195" t="s">
        <v>753</v>
      </c>
      <c r="D195" s="19">
        <v>55400000</v>
      </c>
    </row>
    <row r="196" spans="1:4" x14ac:dyDescent="0.2">
      <c r="A196" s="202">
        <f t="shared" si="3"/>
        <v>0</v>
      </c>
    </row>
    <row r="197" spans="1:4" x14ac:dyDescent="0.2">
      <c r="A197" s="265">
        <f t="shared" si="3"/>
        <v>4</v>
      </c>
      <c r="B197" s="263" t="s">
        <v>756</v>
      </c>
      <c r="C197" s="263" t="s">
        <v>23</v>
      </c>
      <c r="D197" s="266">
        <v>489580080</v>
      </c>
    </row>
    <row r="198" spans="1:4" x14ac:dyDescent="0.2">
      <c r="A198" s="202">
        <f t="shared" si="3"/>
        <v>6</v>
      </c>
      <c r="B198" t="s">
        <v>759</v>
      </c>
      <c r="C198" t="s">
        <v>760</v>
      </c>
      <c r="D198" s="19">
        <v>489580080</v>
      </c>
    </row>
    <row r="199" spans="1:4" x14ac:dyDescent="0.2">
      <c r="A199" s="202">
        <f t="shared" si="3"/>
        <v>8</v>
      </c>
      <c r="B199" t="s">
        <v>763</v>
      </c>
      <c r="C199" t="s">
        <v>760</v>
      </c>
      <c r="D199" s="19">
        <v>489580080</v>
      </c>
    </row>
    <row r="200" spans="1:4" x14ac:dyDescent="0.2">
      <c r="A200" s="202">
        <f t="shared" si="3"/>
        <v>10</v>
      </c>
      <c r="B200" t="s">
        <v>764</v>
      </c>
      <c r="C200" t="s">
        <v>765</v>
      </c>
      <c r="D200" s="19">
        <v>489580080</v>
      </c>
    </row>
    <row r="201" spans="1:4" x14ac:dyDescent="0.2">
      <c r="A201" s="202">
        <f t="shared" si="3"/>
        <v>0</v>
      </c>
    </row>
    <row r="202" spans="1:4" x14ac:dyDescent="0.2">
      <c r="A202" s="265">
        <f t="shared" si="3"/>
        <v>4</v>
      </c>
      <c r="B202" s="263" t="s">
        <v>770</v>
      </c>
      <c r="C202" s="263" t="s">
        <v>24</v>
      </c>
      <c r="D202" s="266">
        <v>27635122931</v>
      </c>
    </row>
    <row r="203" spans="1:4" x14ac:dyDescent="0.2">
      <c r="A203" s="202">
        <f t="shared" si="3"/>
        <v>6</v>
      </c>
      <c r="B203" t="s">
        <v>773</v>
      </c>
      <c r="C203" t="s">
        <v>774</v>
      </c>
      <c r="D203" s="19">
        <v>27635122931</v>
      </c>
    </row>
    <row r="204" spans="1:4" x14ac:dyDescent="0.2">
      <c r="A204" s="202">
        <f t="shared" si="3"/>
        <v>8</v>
      </c>
      <c r="B204" t="s">
        <v>775</v>
      </c>
      <c r="C204" t="s">
        <v>774</v>
      </c>
      <c r="D204" s="19">
        <v>27635122931</v>
      </c>
    </row>
    <row r="205" spans="1:4" x14ac:dyDescent="0.2">
      <c r="A205" s="202">
        <f t="shared" si="3"/>
        <v>10</v>
      </c>
      <c r="B205" t="s">
        <v>778</v>
      </c>
      <c r="C205" t="s">
        <v>779</v>
      </c>
      <c r="D205" s="19">
        <v>25998943364</v>
      </c>
    </row>
    <row r="206" spans="1:4" x14ac:dyDescent="0.2">
      <c r="A206" s="202">
        <f t="shared" si="3"/>
        <v>10</v>
      </c>
      <c r="B206" t="s">
        <v>780</v>
      </c>
      <c r="C206" t="s">
        <v>781</v>
      </c>
      <c r="D206" s="19">
        <v>1636179567</v>
      </c>
    </row>
    <row r="207" spans="1:4" x14ac:dyDescent="0.2">
      <c r="A207" s="202">
        <f t="shared" si="3"/>
        <v>0</v>
      </c>
    </row>
    <row r="208" spans="1:4" x14ac:dyDescent="0.2">
      <c r="A208" s="265">
        <f t="shared" si="3"/>
        <v>4</v>
      </c>
      <c r="B208" s="263" t="s">
        <v>782</v>
      </c>
      <c r="C208" s="263" t="s">
        <v>25</v>
      </c>
      <c r="D208" s="266">
        <v>55252653</v>
      </c>
    </row>
    <row r="209" spans="1:4" x14ac:dyDescent="0.2">
      <c r="A209" s="202">
        <f t="shared" si="3"/>
        <v>6</v>
      </c>
      <c r="B209" t="s">
        <v>785</v>
      </c>
      <c r="C209" t="s">
        <v>786</v>
      </c>
      <c r="D209" s="19">
        <v>22362723</v>
      </c>
    </row>
    <row r="210" spans="1:4" x14ac:dyDescent="0.2">
      <c r="A210" s="202">
        <f t="shared" si="3"/>
        <v>8</v>
      </c>
      <c r="B210" t="s">
        <v>789</v>
      </c>
      <c r="C210" t="s">
        <v>109</v>
      </c>
      <c r="D210" s="19">
        <v>22362723</v>
      </c>
    </row>
    <row r="211" spans="1:4" x14ac:dyDescent="0.2">
      <c r="A211" s="202">
        <f t="shared" si="3"/>
        <v>10</v>
      </c>
      <c r="B211" t="s">
        <v>790</v>
      </c>
      <c r="C211" t="s">
        <v>109</v>
      </c>
      <c r="D211" s="19">
        <v>22362723</v>
      </c>
    </row>
    <row r="212" spans="1:4" x14ac:dyDescent="0.2">
      <c r="A212" s="202">
        <f t="shared" si="3"/>
        <v>0</v>
      </c>
    </row>
    <row r="213" spans="1:4" x14ac:dyDescent="0.2">
      <c r="A213" s="202">
        <f t="shared" si="3"/>
        <v>6</v>
      </c>
      <c r="B213" t="s">
        <v>797</v>
      </c>
      <c r="C213" t="s">
        <v>798</v>
      </c>
      <c r="D213" s="19">
        <v>32889930</v>
      </c>
    </row>
    <row r="214" spans="1:4" x14ac:dyDescent="0.2">
      <c r="A214" s="202">
        <f t="shared" si="3"/>
        <v>8</v>
      </c>
      <c r="B214" t="s">
        <v>799</v>
      </c>
      <c r="C214" t="s">
        <v>800</v>
      </c>
      <c r="D214" s="19">
        <v>32889930</v>
      </c>
    </row>
    <row r="215" spans="1:4" x14ac:dyDescent="0.2">
      <c r="A215" s="202">
        <f t="shared" si="3"/>
        <v>10</v>
      </c>
      <c r="B215" t="s">
        <v>801</v>
      </c>
      <c r="C215" t="s">
        <v>800</v>
      </c>
      <c r="D215" s="19">
        <v>32889930</v>
      </c>
    </row>
    <row r="216" spans="1:4" x14ac:dyDescent="0.2">
      <c r="A216" s="202">
        <f t="shared" si="3"/>
        <v>0</v>
      </c>
    </row>
    <row r="217" spans="1:4" x14ac:dyDescent="0.2">
      <c r="A217" s="265">
        <f t="shared" si="3"/>
        <v>4</v>
      </c>
      <c r="B217" s="263" t="s">
        <v>802</v>
      </c>
      <c r="C217" s="263" t="s">
        <v>26</v>
      </c>
      <c r="D217" s="266">
        <v>113102493.68000001</v>
      </c>
    </row>
    <row r="218" spans="1:4" x14ac:dyDescent="0.2">
      <c r="A218" s="202">
        <f t="shared" si="3"/>
        <v>6</v>
      </c>
      <c r="B218" t="s">
        <v>805</v>
      </c>
      <c r="C218" t="s">
        <v>806</v>
      </c>
      <c r="D218" s="19">
        <v>113102493.68000001</v>
      </c>
    </row>
    <row r="219" spans="1:4" x14ac:dyDescent="0.2">
      <c r="A219" s="202">
        <f t="shared" si="3"/>
        <v>8</v>
      </c>
      <c r="B219" t="s">
        <v>808</v>
      </c>
      <c r="C219" t="s">
        <v>809</v>
      </c>
      <c r="D219" s="19">
        <v>22206249.68</v>
      </c>
    </row>
    <row r="220" spans="1:4" x14ac:dyDescent="0.2">
      <c r="A220" s="202">
        <f t="shared" si="3"/>
        <v>10</v>
      </c>
      <c r="B220" t="s">
        <v>811</v>
      </c>
      <c r="C220" t="s">
        <v>812</v>
      </c>
      <c r="D220" s="19">
        <v>22206249.68</v>
      </c>
    </row>
    <row r="221" spans="1:4" x14ac:dyDescent="0.2">
      <c r="A221" s="202">
        <f t="shared" si="3"/>
        <v>0</v>
      </c>
    </row>
    <row r="222" spans="1:4" x14ac:dyDescent="0.2">
      <c r="A222" s="202">
        <f t="shared" si="3"/>
        <v>8</v>
      </c>
      <c r="B222" t="s">
        <v>815</v>
      </c>
      <c r="C222" t="s">
        <v>816</v>
      </c>
      <c r="D222" s="19">
        <v>89614614</v>
      </c>
    </row>
    <row r="223" spans="1:4" x14ac:dyDescent="0.2">
      <c r="A223" s="202">
        <f t="shared" si="3"/>
        <v>10</v>
      </c>
      <c r="B223" t="s">
        <v>819</v>
      </c>
      <c r="C223" t="s">
        <v>816</v>
      </c>
      <c r="D223" s="19">
        <v>89614614</v>
      </c>
    </row>
    <row r="224" spans="1:4" x14ac:dyDescent="0.2">
      <c r="A224" s="202">
        <f t="shared" si="3"/>
        <v>0</v>
      </c>
    </row>
    <row r="225" spans="1:4" x14ac:dyDescent="0.2">
      <c r="A225" s="202">
        <f t="shared" si="3"/>
        <v>8</v>
      </c>
      <c r="B225" t="s">
        <v>822</v>
      </c>
      <c r="C225" t="s">
        <v>823</v>
      </c>
      <c r="D225" s="19">
        <v>1281630</v>
      </c>
    </row>
    <row r="226" spans="1:4" x14ac:dyDescent="0.2">
      <c r="A226" s="202">
        <f t="shared" si="3"/>
        <v>10</v>
      </c>
      <c r="B226" t="s">
        <v>826</v>
      </c>
      <c r="C226" t="s">
        <v>823</v>
      </c>
      <c r="D226" s="19">
        <v>1281630</v>
      </c>
    </row>
    <row r="227" spans="1:4" x14ac:dyDescent="0.2">
      <c r="A227" s="202">
        <f t="shared" si="3"/>
        <v>0</v>
      </c>
    </row>
    <row r="228" spans="1:4" x14ac:dyDescent="0.2">
      <c r="A228" s="265">
        <f t="shared" si="3"/>
        <v>4</v>
      </c>
      <c r="B228" s="263" t="s">
        <v>829</v>
      </c>
      <c r="C228" s="263" t="s">
        <v>27</v>
      </c>
      <c r="D228" s="266">
        <v>202984179</v>
      </c>
    </row>
    <row r="229" spans="1:4" x14ac:dyDescent="0.2">
      <c r="A229" s="202">
        <f t="shared" si="3"/>
        <v>6</v>
      </c>
      <c r="B229" t="s">
        <v>832</v>
      </c>
      <c r="C229" t="s">
        <v>833</v>
      </c>
      <c r="D229" s="19">
        <v>99724435.730000004</v>
      </c>
    </row>
    <row r="230" spans="1:4" x14ac:dyDescent="0.2">
      <c r="A230" s="202">
        <f t="shared" si="3"/>
        <v>8</v>
      </c>
      <c r="B230" t="s">
        <v>836</v>
      </c>
      <c r="C230" t="s">
        <v>837</v>
      </c>
      <c r="D230" s="19">
        <v>99724435.730000004</v>
      </c>
    </row>
    <row r="231" spans="1:4" x14ac:dyDescent="0.2">
      <c r="A231" s="202">
        <f t="shared" si="3"/>
        <v>10</v>
      </c>
      <c r="B231" t="s">
        <v>840</v>
      </c>
      <c r="C231" t="s">
        <v>841</v>
      </c>
      <c r="D231" s="19">
        <v>99724435.730000004</v>
      </c>
    </row>
    <row r="232" spans="1:4" x14ac:dyDescent="0.2">
      <c r="A232" s="202">
        <f t="shared" si="3"/>
        <v>0</v>
      </c>
    </row>
    <row r="233" spans="1:4" x14ac:dyDescent="0.2">
      <c r="A233" s="202">
        <f t="shared" si="3"/>
        <v>6</v>
      </c>
      <c r="B233" t="s">
        <v>844</v>
      </c>
      <c r="C233" t="s">
        <v>845</v>
      </c>
      <c r="D233" s="19">
        <v>103259743.27</v>
      </c>
    </row>
    <row r="234" spans="1:4" x14ac:dyDescent="0.2">
      <c r="A234" s="202">
        <f t="shared" si="3"/>
        <v>8</v>
      </c>
      <c r="B234" t="s">
        <v>848</v>
      </c>
      <c r="C234" t="s">
        <v>849</v>
      </c>
      <c r="D234" s="19">
        <v>20864400.27</v>
      </c>
    </row>
    <row r="235" spans="1:4" x14ac:dyDescent="0.2">
      <c r="A235" s="202">
        <f t="shared" si="3"/>
        <v>10</v>
      </c>
      <c r="B235" t="s">
        <v>850</v>
      </c>
      <c r="C235" t="s">
        <v>851</v>
      </c>
      <c r="D235" s="19">
        <v>20864400.27</v>
      </c>
    </row>
    <row r="236" spans="1:4" x14ac:dyDescent="0.2">
      <c r="A236" s="202">
        <f t="shared" si="3"/>
        <v>0</v>
      </c>
    </row>
    <row r="237" spans="1:4" x14ac:dyDescent="0.2">
      <c r="A237" s="202">
        <f t="shared" si="3"/>
        <v>8</v>
      </c>
      <c r="B237" t="s">
        <v>852</v>
      </c>
      <c r="C237" t="s">
        <v>853</v>
      </c>
      <c r="D237" s="19">
        <v>82395343</v>
      </c>
    </row>
    <row r="238" spans="1:4" x14ac:dyDescent="0.2">
      <c r="A238" s="202">
        <f t="shared" si="3"/>
        <v>10</v>
      </c>
      <c r="B238" t="s">
        <v>854</v>
      </c>
      <c r="C238" t="s">
        <v>855</v>
      </c>
      <c r="D238" s="19">
        <v>82395343</v>
      </c>
    </row>
    <row r="239" spans="1:4" x14ac:dyDescent="0.2">
      <c r="A239" s="202">
        <f t="shared" si="3"/>
        <v>0</v>
      </c>
    </row>
    <row r="240" spans="1:4" x14ac:dyDescent="0.2">
      <c r="A240" s="265">
        <f t="shared" si="3"/>
        <v>4</v>
      </c>
      <c r="B240" s="263" t="s">
        <v>860</v>
      </c>
      <c r="C240" s="263" t="s">
        <v>28</v>
      </c>
      <c r="D240" s="266">
        <v>1017358529</v>
      </c>
    </row>
    <row r="241" spans="1:4" x14ac:dyDescent="0.2">
      <c r="A241" s="202">
        <f t="shared" si="3"/>
        <v>6</v>
      </c>
      <c r="B241" t="s">
        <v>861</v>
      </c>
      <c r="C241" t="s">
        <v>862</v>
      </c>
      <c r="D241" s="19">
        <v>1017358529</v>
      </c>
    </row>
    <row r="242" spans="1:4" x14ac:dyDescent="0.2">
      <c r="A242" s="202">
        <f t="shared" si="3"/>
        <v>8</v>
      </c>
      <c r="B242" t="s">
        <v>865</v>
      </c>
      <c r="C242" t="s">
        <v>862</v>
      </c>
      <c r="D242" s="19">
        <v>852658529</v>
      </c>
    </row>
    <row r="243" spans="1:4" x14ac:dyDescent="0.2">
      <c r="A243" s="202">
        <f t="shared" si="3"/>
        <v>10</v>
      </c>
      <c r="B243" t="s">
        <v>868</v>
      </c>
      <c r="C243" t="s">
        <v>869</v>
      </c>
      <c r="D243" s="19">
        <v>20379001</v>
      </c>
    </row>
    <row r="244" spans="1:4" x14ac:dyDescent="0.2">
      <c r="A244" s="202">
        <f t="shared" si="3"/>
        <v>10</v>
      </c>
      <c r="B244" t="s">
        <v>872</v>
      </c>
      <c r="C244" t="s">
        <v>873</v>
      </c>
      <c r="D244" s="19">
        <v>179401928</v>
      </c>
    </row>
    <row r="245" spans="1:4" x14ac:dyDescent="0.2">
      <c r="A245" s="202">
        <f t="shared" si="3"/>
        <v>10</v>
      </c>
      <c r="B245" t="s">
        <v>874</v>
      </c>
      <c r="C245" t="s">
        <v>875</v>
      </c>
      <c r="D245" s="19">
        <v>216477600</v>
      </c>
    </row>
    <row r="246" spans="1:4" x14ac:dyDescent="0.2">
      <c r="A246" s="202">
        <f t="shared" si="3"/>
        <v>10</v>
      </c>
      <c r="B246" t="s">
        <v>877</v>
      </c>
      <c r="C246" t="s">
        <v>878</v>
      </c>
      <c r="D246" s="19">
        <v>176400000</v>
      </c>
    </row>
    <row r="247" spans="1:4" x14ac:dyDescent="0.2">
      <c r="A247" s="202">
        <f t="shared" si="3"/>
        <v>10</v>
      </c>
      <c r="B247" t="s">
        <v>880</v>
      </c>
      <c r="C247" t="s">
        <v>881</v>
      </c>
      <c r="D247" s="19">
        <v>260000000</v>
      </c>
    </row>
    <row r="248" spans="1:4" x14ac:dyDescent="0.2">
      <c r="A248" s="202">
        <f t="shared" si="3"/>
        <v>0</v>
      </c>
    </row>
    <row r="249" spans="1:4" x14ac:dyDescent="0.2">
      <c r="A249" s="202">
        <f t="shared" si="3"/>
        <v>8</v>
      </c>
      <c r="B249" t="s">
        <v>885</v>
      </c>
      <c r="C249" t="s">
        <v>873</v>
      </c>
      <c r="D249" s="19">
        <v>164700000</v>
      </c>
    </row>
    <row r="250" spans="1:4" x14ac:dyDescent="0.2">
      <c r="A250" s="202">
        <f t="shared" si="3"/>
        <v>10</v>
      </c>
      <c r="B250" t="s">
        <v>886</v>
      </c>
      <c r="C250" t="s">
        <v>873</v>
      </c>
      <c r="D250" s="19">
        <v>164700000</v>
      </c>
    </row>
    <row r="251" spans="1:4" x14ac:dyDescent="0.2">
      <c r="A251" s="202">
        <f t="shared" si="3"/>
        <v>0</v>
      </c>
    </row>
    <row r="252" spans="1:4" x14ac:dyDescent="0.2">
      <c r="A252" s="265">
        <f t="shared" si="3"/>
        <v>4</v>
      </c>
      <c r="B252" s="263" t="s">
        <v>891</v>
      </c>
      <c r="C252" s="263" t="s">
        <v>29</v>
      </c>
      <c r="D252" s="266">
        <v>-795743004.13000011</v>
      </c>
    </row>
    <row r="253" spans="1:4" x14ac:dyDescent="0.2">
      <c r="A253" s="202">
        <f t="shared" si="3"/>
        <v>6</v>
      </c>
      <c r="B253" t="s">
        <v>894</v>
      </c>
      <c r="C253" t="s">
        <v>23</v>
      </c>
      <c r="D253" s="19">
        <v>-56052335.360000007</v>
      </c>
    </row>
    <row r="254" spans="1:4" x14ac:dyDescent="0.2">
      <c r="A254" s="202">
        <f t="shared" si="3"/>
        <v>8</v>
      </c>
      <c r="B254" t="s">
        <v>895</v>
      </c>
      <c r="C254" t="s">
        <v>896</v>
      </c>
      <c r="D254" s="19">
        <v>-56052335.360000007</v>
      </c>
    </row>
    <row r="255" spans="1:4" x14ac:dyDescent="0.2">
      <c r="A255" s="202">
        <f t="shared" si="3"/>
        <v>10</v>
      </c>
      <c r="B255" t="s">
        <v>897</v>
      </c>
      <c r="C255" t="s">
        <v>898</v>
      </c>
      <c r="D255" s="19">
        <v>-56052335.360000007</v>
      </c>
    </row>
    <row r="256" spans="1:4" x14ac:dyDescent="0.2">
      <c r="A256" s="202">
        <f t="shared" si="3"/>
        <v>0</v>
      </c>
    </row>
    <row r="257" spans="1:4" x14ac:dyDescent="0.2">
      <c r="A257" s="202">
        <f t="shared" si="3"/>
        <v>6</v>
      </c>
      <c r="B257" t="s">
        <v>899</v>
      </c>
      <c r="C257" t="s">
        <v>25</v>
      </c>
      <c r="D257" s="19">
        <v>-51682386.839999996</v>
      </c>
    </row>
    <row r="258" spans="1:4" x14ac:dyDescent="0.2">
      <c r="A258" s="202">
        <f t="shared" si="3"/>
        <v>8</v>
      </c>
      <c r="B258" t="s">
        <v>902</v>
      </c>
      <c r="C258" t="s">
        <v>903</v>
      </c>
      <c r="D258" s="19">
        <v>-29966638.959999997</v>
      </c>
    </row>
    <row r="259" spans="1:4" x14ac:dyDescent="0.2">
      <c r="A259" s="202">
        <f t="shared" ref="A259:A322" si="4">+LEN(B259)</f>
        <v>10</v>
      </c>
      <c r="B259" t="s">
        <v>905</v>
      </c>
      <c r="C259" t="s">
        <v>906</v>
      </c>
      <c r="D259" s="19">
        <v>-19903787</v>
      </c>
    </row>
    <row r="260" spans="1:4" x14ac:dyDescent="0.2">
      <c r="A260" s="202">
        <f t="shared" si="4"/>
        <v>10</v>
      </c>
      <c r="B260" t="s">
        <v>907</v>
      </c>
      <c r="C260" t="s">
        <v>908</v>
      </c>
      <c r="D260" s="19">
        <v>-10062851.959999999</v>
      </c>
    </row>
    <row r="261" spans="1:4" x14ac:dyDescent="0.2">
      <c r="A261" s="202">
        <f t="shared" si="4"/>
        <v>0</v>
      </c>
    </row>
    <row r="262" spans="1:4" x14ac:dyDescent="0.2">
      <c r="A262" s="202">
        <f t="shared" si="4"/>
        <v>8</v>
      </c>
      <c r="B262" t="s">
        <v>913</v>
      </c>
      <c r="C262" t="s">
        <v>786</v>
      </c>
      <c r="D262" s="19">
        <v>-21715747.879999999</v>
      </c>
    </row>
    <row r="263" spans="1:4" x14ac:dyDescent="0.2">
      <c r="A263" s="202">
        <f t="shared" si="4"/>
        <v>10</v>
      </c>
      <c r="B263" t="s">
        <v>914</v>
      </c>
      <c r="C263" t="s">
        <v>109</v>
      </c>
      <c r="D263" s="19">
        <v>-21715747.879999999</v>
      </c>
    </row>
    <row r="264" spans="1:4" x14ac:dyDescent="0.2">
      <c r="A264" s="202">
        <f t="shared" si="4"/>
        <v>0</v>
      </c>
    </row>
    <row r="265" spans="1:4" x14ac:dyDescent="0.2">
      <c r="A265" s="202">
        <f t="shared" si="4"/>
        <v>6</v>
      </c>
      <c r="B265" t="s">
        <v>915</v>
      </c>
      <c r="C265" t="s">
        <v>916</v>
      </c>
      <c r="D265" s="19">
        <v>-42630465.390000001</v>
      </c>
    </row>
    <row r="266" spans="1:4" x14ac:dyDescent="0.2">
      <c r="A266" s="202">
        <f t="shared" si="4"/>
        <v>8</v>
      </c>
      <c r="B266" t="s">
        <v>917</v>
      </c>
      <c r="C266" t="s">
        <v>918</v>
      </c>
      <c r="D266" s="19">
        <v>-42630465.390000001</v>
      </c>
    </row>
    <row r="267" spans="1:4" x14ac:dyDescent="0.2">
      <c r="A267" s="202">
        <f t="shared" si="4"/>
        <v>10</v>
      </c>
      <c r="B267" t="s">
        <v>919</v>
      </c>
      <c r="C267" t="s">
        <v>920</v>
      </c>
      <c r="D267" s="19">
        <v>-42630465.390000001</v>
      </c>
    </row>
    <row r="268" spans="1:4" x14ac:dyDescent="0.2">
      <c r="A268" s="202">
        <f t="shared" si="4"/>
        <v>0</v>
      </c>
    </row>
    <row r="269" spans="1:4" x14ac:dyDescent="0.2">
      <c r="A269" s="202">
        <f t="shared" si="4"/>
        <v>6</v>
      </c>
      <c r="B269" t="s">
        <v>924</v>
      </c>
      <c r="C269" t="s">
        <v>27</v>
      </c>
      <c r="D269" s="19">
        <v>-138623435.66</v>
      </c>
    </row>
    <row r="270" spans="1:4" x14ac:dyDescent="0.2">
      <c r="A270" s="202">
        <f t="shared" si="4"/>
        <v>8</v>
      </c>
      <c r="B270" t="s">
        <v>925</v>
      </c>
      <c r="C270" t="s">
        <v>926</v>
      </c>
      <c r="D270" s="19">
        <v>-138623435.66</v>
      </c>
    </row>
    <row r="271" spans="1:4" x14ac:dyDescent="0.2">
      <c r="A271" s="202">
        <f t="shared" si="4"/>
        <v>10</v>
      </c>
      <c r="B271" t="s">
        <v>928</v>
      </c>
      <c r="C271" t="s">
        <v>929</v>
      </c>
      <c r="D271" s="19">
        <v>-100198143.74000001</v>
      </c>
    </row>
    <row r="272" spans="1:4" x14ac:dyDescent="0.2">
      <c r="A272" s="202">
        <f t="shared" si="4"/>
        <v>10</v>
      </c>
      <c r="B272" t="s">
        <v>931</v>
      </c>
      <c r="C272" t="s">
        <v>932</v>
      </c>
      <c r="D272" s="19">
        <v>-38425291.920000002</v>
      </c>
    </row>
    <row r="273" spans="1:4" x14ac:dyDescent="0.2">
      <c r="A273" s="202">
        <f t="shared" si="4"/>
        <v>0</v>
      </c>
    </row>
    <row r="274" spans="1:4" x14ac:dyDescent="0.2">
      <c r="A274" s="202">
        <f t="shared" si="4"/>
        <v>6</v>
      </c>
      <c r="B274" t="s">
        <v>934</v>
      </c>
      <c r="C274" t="s">
        <v>935</v>
      </c>
      <c r="D274" s="19">
        <v>-481934974.16999996</v>
      </c>
    </row>
    <row r="275" spans="1:4" x14ac:dyDescent="0.2">
      <c r="A275" s="202">
        <f t="shared" si="4"/>
        <v>8</v>
      </c>
      <c r="B275" t="s">
        <v>938</v>
      </c>
      <c r="C275" t="s">
        <v>935</v>
      </c>
      <c r="D275" s="19">
        <v>-481934974.16999996</v>
      </c>
    </row>
    <row r="276" spans="1:4" x14ac:dyDescent="0.2">
      <c r="A276" s="202">
        <f t="shared" si="4"/>
        <v>10</v>
      </c>
      <c r="B276" t="s">
        <v>941</v>
      </c>
      <c r="C276" t="s">
        <v>942</v>
      </c>
      <c r="D276" s="19">
        <v>-11457707.439999999</v>
      </c>
    </row>
    <row r="277" spans="1:4" x14ac:dyDescent="0.2">
      <c r="A277" s="202">
        <f t="shared" si="4"/>
        <v>10</v>
      </c>
      <c r="B277" t="s">
        <v>945</v>
      </c>
      <c r="C277" t="s">
        <v>946</v>
      </c>
      <c r="D277" s="19">
        <v>-140618666.79999998</v>
      </c>
    </row>
    <row r="278" spans="1:4" x14ac:dyDescent="0.2">
      <c r="A278" s="202">
        <f t="shared" si="4"/>
        <v>10</v>
      </c>
      <c r="B278" t="s">
        <v>947</v>
      </c>
      <c r="C278" t="s">
        <v>948</v>
      </c>
      <c r="D278" s="19">
        <v>-113611991.56</v>
      </c>
    </row>
    <row r="279" spans="1:4" x14ac:dyDescent="0.2">
      <c r="A279" s="202">
        <f t="shared" si="4"/>
        <v>10</v>
      </c>
      <c r="B279" t="s">
        <v>951</v>
      </c>
      <c r="C279" t="s">
        <v>952</v>
      </c>
      <c r="D279" s="19">
        <v>-204006666.80000004</v>
      </c>
    </row>
    <row r="280" spans="1:4" x14ac:dyDescent="0.2">
      <c r="A280" s="202">
        <f t="shared" si="4"/>
        <v>10</v>
      </c>
      <c r="B280" t="s">
        <v>954</v>
      </c>
      <c r="C280" t="s">
        <v>955</v>
      </c>
      <c r="D280" s="19">
        <v>-3224136.2399999998</v>
      </c>
    </row>
    <row r="281" spans="1:4" x14ac:dyDescent="0.2">
      <c r="A281" s="202">
        <f t="shared" si="4"/>
        <v>10</v>
      </c>
      <c r="B281" t="s">
        <v>957</v>
      </c>
      <c r="C281" t="s">
        <v>958</v>
      </c>
      <c r="D281" s="19">
        <v>-9015805.3300000001</v>
      </c>
    </row>
    <row r="282" spans="1:4" x14ac:dyDescent="0.2">
      <c r="A282" s="202">
        <f t="shared" si="4"/>
        <v>0</v>
      </c>
    </row>
    <row r="283" spans="1:4" x14ac:dyDescent="0.2">
      <c r="A283" s="202">
        <f t="shared" si="4"/>
        <v>6</v>
      </c>
      <c r="B283" t="s">
        <v>963</v>
      </c>
      <c r="C283" t="s">
        <v>22</v>
      </c>
      <c r="D283" s="19">
        <v>-24819406.709999997</v>
      </c>
    </row>
    <row r="284" spans="1:4" x14ac:dyDescent="0.2">
      <c r="A284" s="202">
        <f t="shared" si="4"/>
        <v>8</v>
      </c>
      <c r="B284" t="s">
        <v>964</v>
      </c>
      <c r="C284" t="s">
        <v>22</v>
      </c>
      <c r="D284" s="19">
        <v>-24819406.709999997</v>
      </c>
    </row>
    <row r="285" spans="1:4" x14ac:dyDescent="0.2">
      <c r="A285" s="202">
        <f t="shared" si="4"/>
        <v>10</v>
      </c>
      <c r="B285" t="s">
        <v>966</v>
      </c>
      <c r="C285" t="s">
        <v>22</v>
      </c>
      <c r="D285" s="19">
        <v>-24819406.709999997</v>
      </c>
    </row>
    <row r="286" spans="1:4" x14ac:dyDescent="0.2">
      <c r="A286" s="202">
        <f t="shared" si="4"/>
        <v>0</v>
      </c>
    </row>
    <row r="287" spans="1:4" x14ac:dyDescent="0.2">
      <c r="A287" s="202">
        <f t="shared" si="4"/>
        <v>2</v>
      </c>
      <c r="B287" t="s">
        <v>970</v>
      </c>
      <c r="C287" t="s">
        <v>30</v>
      </c>
      <c r="D287" s="19">
        <v>1668983785.4099998</v>
      </c>
    </row>
    <row r="288" spans="1:4" x14ac:dyDescent="0.2">
      <c r="A288" s="265">
        <f t="shared" si="4"/>
        <v>4</v>
      </c>
      <c r="B288" s="263" t="s">
        <v>973</v>
      </c>
      <c r="C288" s="263" t="s">
        <v>31</v>
      </c>
      <c r="D288" s="266">
        <v>51660936.380000003</v>
      </c>
    </row>
    <row r="289" spans="1:4" x14ac:dyDescent="0.2">
      <c r="A289" s="202">
        <f t="shared" si="4"/>
        <v>6</v>
      </c>
      <c r="B289" t="s">
        <v>976</v>
      </c>
      <c r="C289" t="s">
        <v>793</v>
      </c>
      <c r="D289" s="19">
        <v>49118269.740000002</v>
      </c>
    </row>
    <row r="290" spans="1:4" x14ac:dyDescent="0.2">
      <c r="A290" s="202">
        <f t="shared" si="4"/>
        <v>8</v>
      </c>
      <c r="B290" t="s">
        <v>977</v>
      </c>
      <c r="C290" t="s">
        <v>978</v>
      </c>
      <c r="D290" s="19">
        <v>49118269.740000002</v>
      </c>
    </row>
    <row r="291" spans="1:4" x14ac:dyDescent="0.2">
      <c r="A291" s="202">
        <f t="shared" si="4"/>
        <v>10</v>
      </c>
      <c r="B291" t="s">
        <v>981</v>
      </c>
      <c r="C291" t="s">
        <v>982</v>
      </c>
      <c r="D291" s="19">
        <v>28596389</v>
      </c>
    </row>
    <row r="292" spans="1:4" x14ac:dyDescent="0.2">
      <c r="A292" s="202">
        <f t="shared" si="4"/>
        <v>10</v>
      </c>
      <c r="B292" t="s">
        <v>985</v>
      </c>
      <c r="C292" t="s">
        <v>986</v>
      </c>
      <c r="D292" s="19">
        <v>8871288.7400000002</v>
      </c>
    </row>
    <row r="293" spans="1:4" x14ac:dyDescent="0.2">
      <c r="A293" s="202">
        <f t="shared" si="4"/>
        <v>10</v>
      </c>
      <c r="B293" t="s">
        <v>989</v>
      </c>
      <c r="C293" t="s">
        <v>990</v>
      </c>
      <c r="D293" s="19">
        <v>11650592</v>
      </c>
    </row>
    <row r="294" spans="1:4" x14ac:dyDescent="0.2">
      <c r="A294" s="202">
        <f t="shared" si="4"/>
        <v>0</v>
      </c>
    </row>
    <row r="295" spans="1:4" x14ac:dyDescent="0.2">
      <c r="A295" s="202">
        <f t="shared" si="4"/>
        <v>6</v>
      </c>
      <c r="B295" t="s">
        <v>993</v>
      </c>
      <c r="C295" t="s">
        <v>994</v>
      </c>
      <c r="D295" s="19">
        <v>2542666.64</v>
      </c>
    </row>
    <row r="296" spans="1:4" x14ac:dyDescent="0.2">
      <c r="A296" s="202">
        <f t="shared" si="4"/>
        <v>8</v>
      </c>
      <c r="B296" t="s">
        <v>997</v>
      </c>
      <c r="C296" t="s">
        <v>994</v>
      </c>
      <c r="D296" s="19">
        <v>2542666.64</v>
      </c>
    </row>
    <row r="297" spans="1:4" x14ac:dyDescent="0.2">
      <c r="A297" s="202">
        <f t="shared" si="4"/>
        <v>10</v>
      </c>
      <c r="B297" t="s">
        <v>1000</v>
      </c>
      <c r="C297" t="s">
        <v>1001</v>
      </c>
      <c r="D297" s="19">
        <v>2542666.64</v>
      </c>
    </row>
    <row r="298" spans="1:4" x14ac:dyDescent="0.2">
      <c r="A298" s="202">
        <f t="shared" si="4"/>
        <v>0</v>
      </c>
    </row>
    <row r="299" spans="1:4" x14ac:dyDescent="0.2">
      <c r="A299" s="265">
        <f t="shared" si="4"/>
        <v>4</v>
      </c>
      <c r="B299" s="263" t="s">
        <v>1004</v>
      </c>
      <c r="C299" s="263" t="s">
        <v>32</v>
      </c>
      <c r="D299" s="266">
        <v>97397761</v>
      </c>
    </row>
    <row r="300" spans="1:4" x14ac:dyDescent="0.2">
      <c r="A300" s="202">
        <f t="shared" si="4"/>
        <v>6</v>
      </c>
      <c r="B300" t="s">
        <v>1007</v>
      </c>
      <c r="C300" t="s">
        <v>1008</v>
      </c>
      <c r="D300" s="19">
        <v>843602</v>
      </c>
    </row>
    <row r="301" spans="1:4" x14ac:dyDescent="0.2">
      <c r="A301" s="202">
        <f t="shared" si="4"/>
        <v>8</v>
      </c>
      <c r="B301" t="s">
        <v>1010</v>
      </c>
      <c r="C301" t="s">
        <v>1008</v>
      </c>
      <c r="D301" s="19">
        <v>843602</v>
      </c>
    </row>
    <row r="302" spans="1:4" x14ac:dyDescent="0.2">
      <c r="A302" s="202">
        <f t="shared" si="4"/>
        <v>10</v>
      </c>
      <c r="B302" t="s">
        <v>1011</v>
      </c>
      <c r="C302" t="s">
        <v>1008</v>
      </c>
      <c r="D302" s="19">
        <v>843602</v>
      </c>
    </row>
    <row r="303" spans="1:4" x14ac:dyDescent="0.2">
      <c r="A303" s="202">
        <f t="shared" si="4"/>
        <v>0</v>
      </c>
    </row>
    <row r="304" spans="1:4" x14ac:dyDescent="0.2">
      <c r="A304" s="202">
        <f t="shared" si="4"/>
        <v>6</v>
      </c>
      <c r="B304" t="s">
        <v>1445</v>
      </c>
      <c r="C304" t="s">
        <v>1444</v>
      </c>
      <c r="D304" s="19">
        <v>96554159</v>
      </c>
    </row>
    <row r="305" spans="1:4" x14ac:dyDescent="0.2">
      <c r="A305" s="202">
        <f t="shared" si="4"/>
        <v>8</v>
      </c>
      <c r="B305" t="s">
        <v>1443</v>
      </c>
      <c r="C305" t="s">
        <v>1441</v>
      </c>
      <c r="D305" s="19">
        <v>96554159</v>
      </c>
    </row>
    <row r="306" spans="1:4" x14ac:dyDescent="0.2">
      <c r="A306" s="202">
        <f t="shared" si="4"/>
        <v>10</v>
      </c>
      <c r="B306" t="s">
        <v>1442</v>
      </c>
      <c r="C306" t="s">
        <v>1441</v>
      </c>
      <c r="D306" s="19">
        <v>96554159</v>
      </c>
    </row>
    <row r="307" spans="1:4" x14ac:dyDescent="0.2">
      <c r="A307" s="202">
        <f t="shared" si="4"/>
        <v>0</v>
      </c>
    </row>
    <row r="308" spans="1:4" x14ac:dyDescent="0.2">
      <c r="A308" s="265">
        <f t="shared" si="4"/>
        <v>4</v>
      </c>
      <c r="B308" s="263" t="s">
        <v>1016</v>
      </c>
      <c r="C308" s="263" t="s">
        <v>33</v>
      </c>
      <c r="D308" s="266">
        <v>1221512725.4299998</v>
      </c>
    </row>
    <row r="309" spans="1:4" x14ac:dyDescent="0.2">
      <c r="A309" s="202">
        <f t="shared" si="4"/>
        <v>6</v>
      </c>
      <c r="B309" t="s">
        <v>1018</v>
      </c>
      <c r="C309" t="s">
        <v>1019</v>
      </c>
      <c r="D309" s="19">
        <v>578629266.42999995</v>
      </c>
    </row>
    <row r="310" spans="1:4" x14ac:dyDescent="0.2">
      <c r="A310" s="202">
        <f t="shared" si="4"/>
        <v>8</v>
      </c>
      <c r="B310" t="s">
        <v>1020</v>
      </c>
      <c r="C310" t="s">
        <v>65</v>
      </c>
      <c r="D310" s="19">
        <v>353891006</v>
      </c>
    </row>
    <row r="311" spans="1:4" x14ac:dyDescent="0.2">
      <c r="A311" s="202">
        <f t="shared" si="4"/>
        <v>10</v>
      </c>
      <c r="B311" t="s">
        <v>1023</v>
      </c>
      <c r="C311" t="s">
        <v>1024</v>
      </c>
      <c r="D311" s="19">
        <v>353891006</v>
      </c>
    </row>
    <row r="312" spans="1:4" x14ac:dyDescent="0.2">
      <c r="A312" s="202">
        <f t="shared" si="4"/>
        <v>0</v>
      </c>
    </row>
    <row r="313" spans="1:4" x14ac:dyDescent="0.2">
      <c r="A313" s="202">
        <f t="shared" si="4"/>
        <v>8</v>
      </c>
      <c r="B313" t="s">
        <v>1028</v>
      </c>
      <c r="C313" t="s">
        <v>888</v>
      </c>
      <c r="D313" s="19">
        <v>113883908.64</v>
      </c>
    </row>
    <row r="314" spans="1:4" x14ac:dyDescent="0.2">
      <c r="A314" s="202">
        <f t="shared" si="4"/>
        <v>10</v>
      </c>
      <c r="B314" t="s">
        <v>1029</v>
      </c>
      <c r="C314" t="s">
        <v>1030</v>
      </c>
      <c r="D314" s="19">
        <v>10692817</v>
      </c>
    </row>
    <row r="315" spans="1:4" x14ac:dyDescent="0.2">
      <c r="A315" s="202">
        <f t="shared" si="4"/>
        <v>10</v>
      </c>
      <c r="B315" t="s">
        <v>1033</v>
      </c>
      <c r="C315" t="s">
        <v>1034</v>
      </c>
      <c r="D315" s="19">
        <v>101591708</v>
      </c>
    </row>
    <row r="316" spans="1:4" x14ac:dyDescent="0.2">
      <c r="A316" s="202">
        <f t="shared" si="4"/>
        <v>10</v>
      </c>
      <c r="B316" t="s">
        <v>1037</v>
      </c>
      <c r="C316" t="s">
        <v>1038</v>
      </c>
      <c r="D316" s="19">
        <v>1599383.6400000001</v>
      </c>
    </row>
    <row r="317" spans="1:4" x14ac:dyDescent="0.2">
      <c r="A317" s="202">
        <f t="shared" si="4"/>
        <v>0</v>
      </c>
    </row>
    <row r="318" spans="1:4" x14ac:dyDescent="0.2">
      <c r="A318" s="202">
        <f t="shared" si="4"/>
        <v>8</v>
      </c>
      <c r="B318" t="s">
        <v>1040</v>
      </c>
      <c r="C318" t="s">
        <v>1041</v>
      </c>
      <c r="D318" s="19">
        <v>91659038.789999992</v>
      </c>
    </row>
    <row r="319" spans="1:4" x14ac:dyDescent="0.2">
      <c r="A319" s="202">
        <f t="shared" si="4"/>
        <v>10</v>
      </c>
      <c r="B319" t="s">
        <v>1044</v>
      </c>
      <c r="C319" t="s">
        <v>1045</v>
      </c>
      <c r="D319" s="19">
        <v>68505001.789999992</v>
      </c>
    </row>
    <row r="320" spans="1:4" x14ac:dyDescent="0.2">
      <c r="A320" s="202">
        <f t="shared" si="4"/>
        <v>10</v>
      </c>
      <c r="B320" t="s">
        <v>1485</v>
      </c>
      <c r="C320" t="s">
        <v>1486</v>
      </c>
      <c r="D320" s="19">
        <v>23154037</v>
      </c>
    </row>
    <row r="321" spans="1:4" x14ac:dyDescent="0.2">
      <c r="A321" s="202">
        <f t="shared" si="4"/>
        <v>0</v>
      </c>
    </row>
    <row r="322" spans="1:4" x14ac:dyDescent="0.2">
      <c r="A322" s="202">
        <f t="shared" si="4"/>
        <v>8</v>
      </c>
      <c r="B322" t="s">
        <v>1050</v>
      </c>
      <c r="C322" t="s">
        <v>1051</v>
      </c>
      <c r="D322" s="19">
        <v>19195313</v>
      </c>
    </row>
    <row r="323" spans="1:4" x14ac:dyDescent="0.2">
      <c r="A323" s="202">
        <f t="shared" ref="A323:A386" si="5">+LEN(B323)</f>
        <v>10</v>
      </c>
      <c r="B323" t="s">
        <v>1052</v>
      </c>
      <c r="C323" t="s">
        <v>1053</v>
      </c>
      <c r="D323" s="19">
        <v>19195313</v>
      </c>
    </row>
    <row r="324" spans="1:4" x14ac:dyDescent="0.2">
      <c r="A324" s="202">
        <f t="shared" si="5"/>
        <v>0</v>
      </c>
    </row>
    <row r="325" spans="1:4" x14ac:dyDescent="0.2">
      <c r="A325" s="202">
        <f t="shared" si="5"/>
        <v>6</v>
      </c>
      <c r="B325" t="s">
        <v>1058</v>
      </c>
      <c r="C325" t="s">
        <v>1059</v>
      </c>
      <c r="D325" s="19">
        <v>498050378</v>
      </c>
    </row>
    <row r="326" spans="1:4" x14ac:dyDescent="0.2">
      <c r="A326" s="202">
        <f t="shared" si="5"/>
        <v>8</v>
      </c>
      <c r="B326" t="s">
        <v>1060</v>
      </c>
      <c r="C326" t="s">
        <v>1061</v>
      </c>
      <c r="D326" s="19">
        <v>495381000</v>
      </c>
    </row>
    <row r="327" spans="1:4" x14ac:dyDescent="0.2">
      <c r="A327" s="202">
        <f t="shared" si="5"/>
        <v>10</v>
      </c>
      <c r="B327" t="s">
        <v>1064</v>
      </c>
      <c r="C327" t="s">
        <v>1065</v>
      </c>
      <c r="D327" s="19">
        <v>495381000</v>
      </c>
    </row>
    <row r="328" spans="1:4" x14ac:dyDescent="0.2">
      <c r="A328" s="202">
        <f t="shared" si="5"/>
        <v>0</v>
      </c>
    </row>
    <row r="329" spans="1:4" x14ac:dyDescent="0.2">
      <c r="A329" s="202">
        <f t="shared" si="5"/>
        <v>8</v>
      </c>
      <c r="B329" t="s">
        <v>1068</v>
      </c>
      <c r="C329" t="s">
        <v>1069</v>
      </c>
      <c r="D329" s="19">
        <v>2669378</v>
      </c>
    </row>
    <row r="330" spans="1:4" x14ac:dyDescent="0.2">
      <c r="A330" s="202">
        <f t="shared" si="5"/>
        <v>10</v>
      </c>
      <c r="B330" t="s">
        <v>1070</v>
      </c>
      <c r="C330" t="s">
        <v>1071</v>
      </c>
      <c r="D330" s="19">
        <v>2669378</v>
      </c>
    </row>
    <row r="331" spans="1:4" x14ac:dyDescent="0.2">
      <c r="A331" s="202">
        <f t="shared" si="5"/>
        <v>0</v>
      </c>
    </row>
    <row r="332" spans="1:4" x14ac:dyDescent="0.2">
      <c r="A332" s="202">
        <f t="shared" si="5"/>
        <v>6</v>
      </c>
      <c r="B332" t="s">
        <v>1072</v>
      </c>
      <c r="C332" t="s">
        <v>1073</v>
      </c>
      <c r="D332" s="19">
        <v>55745541.999999993</v>
      </c>
    </row>
    <row r="333" spans="1:4" x14ac:dyDescent="0.2">
      <c r="A333" s="202">
        <f t="shared" si="5"/>
        <v>8</v>
      </c>
      <c r="B333" t="s">
        <v>1074</v>
      </c>
      <c r="C333" t="s">
        <v>1075</v>
      </c>
      <c r="D333" s="19">
        <v>55745541.999999993</v>
      </c>
    </row>
    <row r="334" spans="1:4" x14ac:dyDescent="0.2">
      <c r="A334" s="202">
        <f t="shared" si="5"/>
        <v>10</v>
      </c>
      <c r="B334" t="s">
        <v>1076</v>
      </c>
      <c r="C334" t="s">
        <v>1077</v>
      </c>
      <c r="D334" s="19">
        <v>55745541.999999993</v>
      </c>
    </row>
    <row r="335" spans="1:4" x14ac:dyDescent="0.2">
      <c r="A335" s="202">
        <f t="shared" si="5"/>
        <v>0</v>
      </c>
    </row>
    <row r="336" spans="1:4" x14ac:dyDescent="0.2">
      <c r="A336" s="202">
        <f t="shared" si="5"/>
        <v>6</v>
      </c>
      <c r="B336" t="s">
        <v>1082</v>
      </c>
      <c r="C336" t="s">
        <v>1083</v>
      </c>
      <c r="D336" s="19">
        <v>3859568</v>
      </c>
    </row>
    <row r="337" spans="1:4" x14ac:dyDescent="0.2">
      <c r="A337" s="202">
        <f t="shared" si="5"/>
        <v>8</v>
      </c>
      <c r="B337" t="s">
        <v>1085</v>
      </c>
      <c r="C337" t="s">
        <v>1086</v>
      </c>
      <c r="D337" s="19">
        <v>3859568</v>
      </c>
    </row>
    <row r="338" spans="1:4" x14ac:dyDescent="0.2">
      <c r="A338" s="202">
        <f t="shared" si="5"/>
        <v>10</v>
      </c>
      <c r="B338" t="s">
        <v>1087</v>
      </c>
      <c r="C338" t="s">
        <v>1088</v>
      </c>
      <c r="D338" s="19">
        <v>3859568</v>
      </c>
    </row>
    <row r="339" spans="1:4" x14ac:dyDescent="0.2">
      <c r="A339" s="202">
        <f t="shared" si="5"/>
        <v>0</v>
      </c>
    </row>
    <row r="340" spans="1:4" x14ac:dyDescent="0.2">
      <c r="A340" s="202">
        <f t="shared" si="5"/>
        <v>6</v>
      </c>
      <c r="B340" t="s">
        <v>1440</v>
      </c>
      <c r="C340" t="s">
        <v>1439</v>
      </c>
      <c r="D340" s="19">
        <v>25303248</v>
      </c>
    </row>
    <row r="341" spans="1:4" x14ac:dyDescent="0.2">
      <c r="A341" s="202">
        <f t="shared" si="5"/>
        <v>8</v>
      </c>
      <c r="B341" t="s">
        <v>1438</v>
      </c>
      <c r="C341" t="s">
        <v>1437</v>
      </c>
      <c r="D341" s="19">
        <v>25303248</v>
      </c>
    </row>
    <row r="342" spans="1:4" x14ac:dyDescent="0.2">
      <c r="A342" s="202">
        <f t="shared" si="5"/>
        <v>10</v>
      </c>
      <c r="B342" t="s">
        <v>1436</v>
      </c>
      <c r="C342" t="s">
        <v>1435</v>
      </c>
      <c r="D342" s="19">
        <v>139539</v>
      </c>
    </row>
    <row r="343" spans="1:4" x14ac:dyDescent="0.2">
      <c r="A343" s="202">
        <f t="shared" si="5"/>
        <v>10</v>
      </c>
      <c r="B343" t="s">
        <v>1487</v>
      </c>
      <c r="C343" t="s">
        <v>1488</v>
      </c>
      <c r="D343" s="19">
        <v>25163709</v>
      </c>
    </row>
    <row r="344" spans="1:4" x14ac:dyDescent="0.2">
      <c r="A344" s="202">
        <f t="shared" si="5"/>
        <v>0</v>
      </c>
    </row>
    <row r="345" spans="1:4" x14ac:dyDescent="0.2">
      <c r="A345" s="202">
        <f t="shared" si="5"/>
        <v>6</v>
      </c>
      <c r="B345" t="s">
        <v>1093</v>
      </c>
      <c r="C345" t="s">
        <v>1094</v>
      </c>
      <c r="D345" s="19">
        <v>59924723</v>
      </c>
    </row>
    <row r="346" spans="1:4" x14ac:dyDescent="0.2">
      <c r="A346" s="202">
        <f t="shared" si="5"/>
        <v>8</v>
      </c>
      <c r="B346" t="s">
        <v>1096</v>
      </c>
      <c r="C346" t="s">
        <v>1094</v>
      </c>
      <c r="D346" s="19">
        <v>59924723</v>
      </c>
    </row>
    <row r="347" spans="1:4" x14ac:dyDescent="0.2">
      <c r="A347" s="202">
        <f t="shared" si="5"/>
        <v>10</v>
      </c>
      <c r="B347" t="s">
        <v>1097</v>
      </c>
      <c r="C347" t="s">
        <v>1094</v>
      </c>
      <c r="D347" s="19">
        <v>59924723</v>
      </c>
    </row>
    <row r="348" spans="1:4" x14ac:dyDescent="0.2">
      <c r="A348" s="202">
        <f t="shared" si="5"/>
        <v>0</v>
      </c>
    </row>
    <row r="349" spans="1:4" x14ac:dyDescent="0.2">
      <c r="A349" s="265">
        <f t="shared" si="5"/>
        <v>4</v>
      </c>
      <c r="B349" s="263" t="s">
        <v>1102</v>
      </c>
      <c r="C349" s="263" t="s">
        <v>34</v>
      </c>
      <c r="D349" s="266">
        <v>297008598</v>
      </c>
    </row>
    <row r="350" spans="1:4" x14ac:dyDescent="0.2">
      <c r="A350" s="202">
        <f t="shared" si="5"/>
        <v>6</v>
      </c>
      <c r="B350" t="s">
        <v>1104</v>
      </c>
      <c r="C350" t="s">
        <v>1105</v>
      </c>
      <c r="D350" s="19">
        <v>297008598</v>
      </c>
    </row>
    <row r="351" spans="1:4" x14ac:dyDescent="0.2">
      <c r="A351" s="202">
        <f t="shared" si="5"/>
        <v>8</v>
      </c>
      <c r="B351" t="s">
        <v>1106</v>
      </c>
      <c r="C351" t="s">
        <v>1105</v>
      </c>
      <c r="D351" s="19">
        <v>297008598</v>
      </c>
    </row>
    <row r="352" spans="1:4" x14ac:dyDescent="0.2">
      <c r="A352" s="202">
        <f t="shared" si="5"/>
        <v>10</v>
      </c>
      <c r="B352" t="s">
        <v>1109</v>
      </c>
      <c r="C352" t="s">
        <v>1110</v>
      </c>
      <c r="D352" s="19">
        <v>297008598</v>
      </c>
    </row>
    <row r="353" spans="1:4" x14ac:dyDescent="0.2">
      <c r="A353" s="202">
        <f t="shared" si="5"/>
        <v>0</v>
      </c>
    </row>
    <row r="354" spans="1:4" x14ac:dyDescent="0.2">
      <c r="A354" s="265">
        <f t="shared" si="5"/>
        <v>4</v>
      </c>
      <c r="B354" s="263" t="s">
        <v>1114</v>
      </c>
      <c r="C354" s="263" t="s">
        <v>35</v>
      </c>
      <c r="D354" s="266">
        <v>132414532.18000001</v>
      </c>
    </row>
    <row r="355" spans="1:4" x14ac:dyDescent="0.2">
      <c r="A355" s="202">
        <f t="shared" si="5"/>
        <v>6</v>
      </c>
      <c r="B355" t="s">
        <v>1117</v>
      </c>
      <c r="C355" t="s">
        <v>66</v>
      </c>
      <c r="D355" s="19">
        <v>132414532.18000001</v>
      </c>
    </row>
    <row r="356" spans="1:4" x14ac:dyDescent="0.2">
      <c r="A356" s="202">
        <f t="shared" si="5"/>
        <v>8</v>
      </c>
      <c r="B356" t="s">
        <v>1119</v>
      </c>
      <c r="C356" t="s">
        <v>1120</v>
      </c>
      <c r="D356" s="19">
        <v>132414532.18000001</v>
      </c>
    </row>
    <row r="357" spans="1:4" x14ac:dyDescent="0.2">
      <c r="A357" s="202">
        <f t="shared" si="5"/>
        <v>10</v>
      </c>
      <c r="B357" t="s">
        <v>1123</v>
      </c>
      <c r="C357" t="s">
        <v>1124</v>
      </c>
      <c r="D357" s="19">
        <v>25942870.25</v>
      </c>
    </row>
    <row r="358" spans="1:4" x14ac:dyDescent="0.2">
      <c r="A358" s="202">
        <f t="shared" si="5"/>
        <v>10</v>
      </c>
      <c r="B358" t="s">
        <v>1126</v>
      </c>
      <c r="C358" t="s">
        <v>1127</v>
      </c>
      <c r="D358" s="19">
        <v>92835413</v>
      </c>
    </row>
    <row r="359" spans="1:4" x14ac:dyDescent="0.2">
      <c r="A359" s="202">
        <f t="shared" si="5"/>
        <v>10</v>
      </c>
      <c r="B359" t="s">
        <v>1129</v>
      </c>
      <c r="C359" t="s">
        <v>1130</v>
      </c>
      <c r="D359" s="19">
        <v>808048.93</v>
      </c>
    </row>
    <row r="360" spans="1:4" x14ac:dyDescent="0.2">
      <c r="A360" s="202">
        <f t="shared" si="5"/>
        <v>10</v>
      </c>
      <c r="B360" t="s">
        <v>1132</v>
      </c>
      <c r="C360" t="s">
        <v>1133</v>
      </c>
      <c r="D360" s="19">
        <v>12828200</v>
      </c>
    </row>
    <row r="361" spans="1:4" x14ac:dyDescent="0.2">
      <c r="A361" s="202">
        <f t="shared" si="5"/>
        <v>0</v>
      </c>
    </row>
    <row r="362" spans="1:4" x14ac:dyDescent="0.2">
      <c r="A362" s="265">
        <f t="shared" si="5"/>
        <v>4</v>
      </c>
      <c r="B362" s="263" t="s">
        <v>1135</v>
      </c>
      <c r="C362" s="263" t="s">
        <v>36</v>
      </c>
      <c r="D362" s="266">
        <v>-131010767.58000001</v>
      </c>
    </row>
    <row r="363" spans="1:4" x14ac:dyDescent="0.2">
      <c r="A363" s="202">
        <f t="shared" si="5"/>
        <v>6</v>
      </c>
      <c r="B363" t="s">
        <v>1137</v>
      </c>
      <c r="C363" t="s">
        <v>66</v>
      </c>
      <c r="D363" s="19">
        <v>-131010767.58000001</v>
      </c>
    </row>
    <row r="364" spans="1:4" x14ac:dyDescent="0.2">
      <c r="A364" s="202">
        <f t="shared" si="5"/>
        <v>8</v>
      </c>
      <c r="B364" t="s">
        <v>1140</v>
      </c>
      <c r="C364" t="s">
        <v>1141</v>
      </c>
      <c r="D364" s="19">
        <v>-131010767.58000001</v>
      </c>
    </row>
    <row r="365" spans="1:4" x14ac:dyDescent="0.2">
      <c r="A365" s="202">
        <f t="shared" si="5"/>
        <v>10</v>
      </c>
      <c r="B365" t="s">
        <v>1144</v>
      </c>
      <c r="C365" t="s">
        <v>1145</v>
      </c>
      <c r="D365" s="19">
        <v>-23693882.77</v>
      </c>
    </row>
    <row r="366" spans="1:4" x14ac:dyDescent="0.2">
      <c r="A366" s="202">
        <f t="shared" si="5"/>
        <v>10</v>
      </c>
      <c r="B366" t="s">
        <v>1147</v>
      </c>
      <c r="C366" t="s">
        <v>1148</v>
      </c>
      <c r="D366" s="19">
        <v>-93680684.810000017</v>
      </c>
    </row>
    <row r="367" spans="1:4" x14ac:dyDescent="0.2">
      <c r="A367" s="202">
        <f t="shared" si="5"/>
        <v>10</v>
      </c>
      <c r="B367" t="s">
        <v>1149</v>
      </c>
      <c r="C367" t="s">
        <v>1150</v>
      </c>
      <c r="D367" s="19">
        <v>-808000</v>
      </c>
    </row>
    <row r="368" spans="1:4" x14ac:dyDescent="0.2">
      <c r="A368" s="202">
        <f t="shared" si="5"/>
        <v>10</v>
      </c>
      <c r="B368" t="s">
        <v>1152</v>
      </c>
      <c r="C368" t="s">
        <v>1153</v>
      </c>
      <c r="D368" s="19">
        <v>-12828200</v>
      </c>
    </row>
    <row r="369" spans="1:4" x14ac:dyDescent="0.2">
      <c r="A369" s="202">
        <f t="shared" si="5"/>
        <v>0</v>
      </c>
    </row>
    <row r="370" spans="1:4" s="30" customFormat="1" x14ac:dyDescent="0.2">
      <c r="A370" s="267">
        <f t="shared" si="5"/>
        <v>1</v>
      </c>
      <c r="B370" s="269" t="s">
        <v>208</v>
      </c>
      <c r="C370" s="269" t="s">
        <v>37</v>
      </c>
      <c r="D370" s="269">
        <v>-35607549615.300018</v>
      </c>
    </row>
    <row r="371" spans="1:4" x14ac:dyDescent="0.2">
      <c r="A371" s="202">
        <f t="shared" si="5"/>
        <v>2</v>
      </c>
      <c r="B371" s="19" t="s">
        <v>210</v>
      </c>
      <c r="C371" s="19" t="s">
        <v>38</v>
      </c>
      <c r="D371" s="19">
        <v>-23072015201</v>
      </c>
    </row>
    <row r="372" spans="1:4" x14ac:dyDescent="0.2">
      <c r="A372" s="261">
        <f t="shared" si="5"/>
        <v>4</v>
      </c>
      <c r="B372" s="262" t="s">
        <v>213</v>
      </c>
      <c r="C372" s="262" t="s">
        <v>39</v>
      </c>
      <c r="D372" s="262">
        <v>0</v>
      </c>
    </row>
    <row r="373" spans="1:4" x14ac:dyDescent="0.2">
      <c r="A373" s="202">
        <f t="shared" si="5"/>
        <v>6</v>
      </c>
      <c r="B373" s="19" t="s">
        <v>216</v>
      </c>
      <c r="C373" s="19" t="s">
        <v>217</v>
      </c>
      <c r="D373" s="19">
        <v>0</v>
      </c>
    </row>
    <row r="374" spans="1:4" x14ac:dyDescent="0.2">
      <c r="A374" s="202">
        <f t="shared" si="5"/>
        <v>8</v>
      </c>
      <c r="B374" s="19" t="s">
        <v>219</v>
      </c>
      <c r="C374" s="19" t="s">
        <v>217</v>
      </c>
      <c r="D374" s="19">
        <v>0</v>
      </c>
    </row>
    <row r="375" spans="1:4" x14ac:dyDescent="0.2">
      <c r="A375" s="202">
        <f t="shared" si="5"/>
        <v>10</v>
      </c>
      <c r="B375" s="19" t="s">
        <v>222</v>
      </c>
      <c r="C375" s="19" t="s">
        <v>223</v>
      </c>
      <c r="D375" s="19">
        <v>0</v>
      </c>
    </row>
    <row r="376" spans="1:4" x14ac:dyDescent="0.2">
      <c r="A376" s="202">
        <f t="shared" si="5"/>
        <v>0</v>
      </c>
      <c r="B376" s="19"/>
      <c r="C376" s="19"/>
    </row>
    <row r="377" spans="1:4" x14ac:dyDescent="0.2">
      <c r="A377" s="202">
        <f t="shared" si="5"/>
        <v>10</v>
      </c>
      <c r="B377" s="19" t="s">
        <v>225</v>
      </c>
      <c r="C377" s="19" t="s">
        <v>226</v>
      </c>
      <c r="D377" s="19">
        <v>0</v>
      </c>
    </row>
    <row r="378" spans="1:4" x14ac:dyDescent="0.2">
      <c r="A378" s="202">
        <f t="shared" si="5"/>
        <v>12</v>
      </c>
      <c r="B378" s="19" t="s">
        <v>227</v>
      </c>
      <c r="C378" s="19" t="s">
        <v>228</v>
      </c>
      <c r="D378" s="19">
        <v>0</v>
      </c>
    </row>
    <row r="379" spans="1:4" x14ac:dyDescent="0.2">
      <c r="A379" s="202">
        <f t="shared" si="5"/>
        <v>12</v>
      </c>
      <c r="B379" s="19" t="s">
        <v>229</v>
      </c>
      <c r="C379" s="19" t="s">
        <v>230</v>
      </c>
      <c r="D379" s="19">
        <v>0</v>
      </c>
    </row>
    <row r="380" spans="1:4" x14ac:dyDescent="0.2">
      <c r="A380" s="202">
        <f t="shared" si="5"/>
        <v>12</v>
      </c>
      <c r="B380" s="19" t="s">
        <v>231</v>
      </c>
      <c r="C380" s="19" t="s">
        <v>232</v>
      </c>
      <c r="D380" s="19">
        <v>0</v>
      </c>
    </row>
    <row r="381" spans="1:4" x14ac:dyDescent="0.2">
      <c r="A381" s="202">
        <f t="shared" si="5"/>
        <v>12</v>
      </c>
      <c r="B381" s="19" t="s">
        <v>233</v>
      </c>
      <c r="C381" s="19" t="s">
        <v>234</v>
      </c>
      <c r="D381" s="19">
        <v>0</v>
      </c>
    </row>
    <row r="382" spans="1:4" x14ac:dyDescent="0.2">
      <c r="A382" s="202">
        <f t="shared" si="5"/>
        <v>0</v>
      </c>
      <c r="B382" s="19"/>
      <c r="C382" s="19"/>
    </row>
    <row r="383" spans="1:4" x14ac:dyDescent="0.2">
      <c r="A383" s="202">
        <f t="shared" si="5"/>
        <v>10</v>
      </c>
      <c r="B383" s="19" t="s">
        <v>237</v>
      </c>
      <c r="C383" s="19" t="s">
        <v>238</v>
      </c>
      <c r="D383" s="19">
        <v>0</v>
      </c>
    </row>
    <row r="384" spans="1:4" x14ac:dyDescent="0.2">
      <c r="A384" s="202">
        <f t="shared" si="5"/>
        <v>12</v>
      </c>
      <c r="B384" s="19" t="s">
        <v>241</v>
      </c>
      <c r="C384" s="19" t="s">
        <v>242</v>
      </c>
      <c r="D384" s="19">
        <v>0</v>
      </c>
    </row>
    <row r="385" spans="1:4" x14ac:dyDescent="0.2">
      <c r="A385" s="202">
        <f t="shared" si="5"/>
        <v>12</v>
      </c>
      <c r="B385" s="19" t="s">
        <v>243</v>
      </c>
      <c r="C385" s="19" t="s">
        <v>244</v>
      </c>
      <c r="D385" s="19">
        <v>0</v>
      </c>
    </row>
    <row r="386" spans="1:4" x14ac:dyDescent="0.2">
      <c r="A386" s="202">
        <f t="shared" si="5"/>
        <v>12</v>
      </c>
      <c r="B386" s="19" t="s">
        <v>247</v>
      </c>
      <c r="C386" s="19" t="s">
        <v>248</v>
      </c>
      <c r="D386" s="19">
        <v>0</v>
      </c>
    </row>
    <row r="387" spans="1:4" x14ac:dyDescent="0.2">
      <c r="A387" s="202">
        <f t="shared" ref="A387:A450" si="6">+LEN(B387)</f>
        <v>0</v>
      </c>
      <c r="B387" s="19"/>
      <c r="C387" s="19"/>
    </row>
    <row r="388" spans="1:4" x14ac:dyDescent="0.2">
      <c r="A388" s="261">
        <f t="shared" si="6"/>
        <v>4</v>
      </c>
      <c r="B388" s="262" t="s">
        <v>253</v>
      </c>
      <c r="C388" s="262" t="s">
        <v>40</v>
      </c>
      <c r="D388" s="262">
        <v>-23072015201</v>
      </c>
    </row>
    <row r="389" spans="1:4" x14ac:dyDescent="0.2">
      <c r="A389" s="202">
        <f t="shared" si="6"/>
        <v>6</v>
      </c>
      <c r="B389" s="19" t="s">
        <v>256</v>
      </c>
      <c r="C389" s="19" t="s">
        <v>257</v>
      </c>
      <c r="D389" s="19">
        <v>-23072015201</v>
      </c>
    </row>
    <row r="390" spans="1:4" x14ac:dyDescent="0.2">
      <c r="A390" s="202">
        <f t="shared" si="6"/>
        <v>8</v>
      </c>
      <c r="B390" s="19" t="s">
        <v>258</v>
      </c>
      <c r="C390" s="19" t="s">
        <v>259</v>
      </c>
      <c r="D390" s="19">
        <v>-23072015201</v>
      </c>
    </row>
    <row r="391" spans="1:4" x14ac:dyDescent="0.2">
      <c r="A391" s="202">
        <f t="shared" si="6"/>
        <v>10</v>
      </c>
      <c r="B391" s="19" t="s">
        <v>262</v>
      </c>
      <c r="C391" s="19" t="s">
        <v>263</v>
      </c>
      <c r="D391" s="19">
        <v>-11249957206</v>
      </c>
    </row>
    <row r="392" spans="1:4" x14ac:dyDescent="0.2">
      <c r="A392" s="202">
        <f t="shared" si="6"/>
        <v>12</v>
      </c>
      <c r="B392" s="19" t="s">
        <v>266</v>
      </c>
      <c r="C392" s="19" t="s">
        <v>267</v>
      </c>
      <c r="D392" s="19">
        <v>-2975044891</v>
      </c>
    </row>
    <row r="393" spans="1:4" x14ac:dyDescent="0.2">
      <c r="A393" s="202">
        <f t="shared" si="6"/>
        <v>12</v>
      </c>
      <c r="B393" s="19" t="s">
        <v>270</v>
      </c>
      <c r="C393" s="19" t="s">
        <v>271</v>
      </c>
      <c r="D393" s="19">
        <v>-4035611024</v>
      </c>
    </row>
    <row r="394" spans="1:4" x14ac:dyDescent="0.2">
      <c r="A394" s="202">
        <f t="shared" si="6"/>
        <v>12</v>
      </c>
      <c r="B394" s="19" t="s">
        <v>274</v>
      </c>
      <c r="C394" s="19" t="s">
        <v>275</v>
      </c>
      <c r="D394" s="19">
        <v>-2891838873</v>
      </c>
    </row>
    <row r="395" spans="1:4" x14ac:dyDescent="0.2">
      <c r="A395" s="202">
        <f t="shared" si="6"/>
        <v>12</v>
      </c>
      <c r="B395" s="19" t="s">
        <v>276</v>
      </c>
      <c r="C395" s="19" t="s">
        <v>277</v>
      </c>
      <c r="D395" s="19">
        <v>-1347462418</v>
      </c>
    </row>
    <row r="396" spans="1:4" x14ac:dyDescent="0.2">
      <c r="A396" s="202">
        <f t="shared" si="6"/>
        <v>0</v>
      </c>
      <c r="B396" s="19"/>
      <c r="C396" s="19"/>
    </row>
    <row r="397" spans="1:4" x14ac:dyDescent="0.2">
      <c r="A397" s="202">
        <f t="shared" si="6"/>
        <v>10</v>
      </c>
      <c r="B397" s="19" t="s">
        <v>282</v>
      </c>
      <c r="C397" s="19" t="s">
        <v>283</v>
      </c>
      <c r="D397" s="19">
        <v>-11822057995</v>
      </c>
    </row>
    <row r="398" spans="1:4" x14ac:dyDescent="0.2">
      <c r="A398" s="202">
        <f t="shared" si="6"/>
        <v>12</v>
      </c>
      <c r="B398" s="19" t="s">
        <v>286</v>
      </c>
      <c r="C398" s="19" t="s">
        <v>287</v>
      </c>
      <c r="D398" s="19">
        <v>-685361260</v>
      </c>
    </row>
    <row r="399" spans="1:4" x14ac:dyDescent="0.2">
      <c r="A399" s="202">
        <f t="shared" si="6"/>
        <v>12</v>
      </c>
      <c r="B399" s="19" t="s">
        <v>288</v>
      </c>
      <c r="C399" s="19" t="s">
        <v>289</v>
      </c>
      <c r="D399" s="19">
        <v>-8905239595</v>
      </c>
    </row>
    <row r="400" spans="1:4" x14ac:dyDescent="0.2">
      <c r="A400" s="202">
        <f t="shared" si="6"/>
        <v>12</v>
      </c>
      <c r="B400" s="19" t="s">
        <v>292</v>
      </c>
      <c r="C400" s="19" t="s">
        <v>293</v>
      </c>
      <c r="D400" s="19">
        <v>-2231457140</v>
      </c>
    </row>
    <row r="401" spans="1:4" x14ac:dyDescent="0.2">
      <c r="A401" s="202">
        <f t="shared" si="6"/>
        <v>0</v>
      </c>
      <c r="B401" s="19"/>
      <c r="C401" s="19"/>
    </row>
    <row r="402" spans="1:4" x14ac:dyDescent="0.2">
      <c r="A402" s="202">
        <f t="shared" si="6"/>
        <v>2</v>
      </c>
      <c r="B402" s="19" t="s">
        <v>298</v>
      </c>
      <c r="C402" s="19" t="s">
        <v>41</v>
      </c>
      <c r="D402" s="19">
        <v>-9836511094.8000011</v>
      </c>
    </row>
    <row r="403" spans="1:4" x14ac:dyDescent="0.2">
      <c r="A403" s="261">
        <f t="shared" si="6"/>
        <v>4</v>
      </c>
      <c r="B403" s="262" t="s">
        <v>301</v>
      </c>
      <c r="C403" s="262" t="s">
        <v>42</v>
      </c>
      <c r="D403" s="262">
        <v>-509555049.4200002</v>
      </c>
    </row>
    <row r="404" spans="1:4" x14ac:dyDescent="0.2">
      <c r="A404" s="202">
        <f t="shared" si="6"/>
        <v>6</v>
      </c>
      <c r="B404" s="19" t="s">
        <v>302</v>
      </c>
      <c r="C404" s="19" t="s">
        <v>303</v>
      </c>
      <c r="D404" s="19">
        <v>-409555049.4200002</v>
      </c>
    </row>
    <row r="405" spans="1:4" x14ac:dyDescent="0.2">
      <c r="A405" s="202">
        <f t="shared" si="6"/>
        <v>8</v>
      </c>
      <c r="B405" s="19" t="s">
        <v>306</v>
      </c>
      <c r="C405" s="19" t="s">
        <v>303</v>
      </c>
      <c r="D405" s="19">
        <v>-164149368.28000003</v>
      </c>
    </row>
    <row r="406" spans="1:4" x14ac:dyDescent="0.2">
      <c r="A406" s="202">
        <f t="shared" si="6"/>
        <v>10</v>
      </c>
      <c r="B406" s="19" t="s">
        <v>309</v>
      </c>
      <c r="C406" s="19" t="s">
        <v>310</v>
      </c>
      <c r="D406" s="19">
        <v>-4952736</v>
      </c>
    </row>
    <row r="407" spans="1:4" x14ac:dyDescent="0.2">
      <c r="A407" s="202">
        <f t="shared" si="6"/>
        <v>10</v>
      </c>
      <c r="B407" s="19" t="s">
        <v>313</v>
      </c>
      <c r="C407" s="19" t="s">
        <v>314</v>
      </c>
      <c r="D407" s="19">
        <v>0</v>
      </c>
    </row>
    <row r="408" spans="1:4" x14ac:dyDescent="0.2">
      <c r="A408" s="202">
        <f t="shared" si="6"/>
        <v>10</v>
      </c>
      <c r="B408" s="19" t="s">
        <v>1938</v>
      </c>
      <c r="C408" s="19" t="s">
        <v>1939</v>
      </c>
      <c r="D408" s="19">
        <v>0</v>
      </c>
    </row>
    <row r="409" spans="1:4" x14ac:dyDescent="0.2">
      <c r="A409" s="202">
        <f t="shared" si="6"/>
        <v>10</v>
      </c>
      <c r="B409" s="19" t="s">
        <v>319</v>
      </c>
      <c r="C409" s="19" t="s">
        <v>320</v>
      </c>
      <c r="D409" s="19">
        <v>-137259</v>
      </c>
    </row>
    <row r="410" spans="1:4" x14ac:dyDescent="0.2">
      <c r="A410" s="202">
        <f t="shared" si="6"/>
        <v>10</v>
      </c>
      <c r="B410" s="19" t="s">
        <v>321</v>
      </c>
      <c r="C410" s="19" t="s">
        <v>322</v>
      </c>
      <c r="D410" s="19">
        <v>-8504650</v>
      </c>
    </row>
    <row r="411" spans="1:4" x14ac:dyDescent="0.2">
      <c r="A411" s="202">
        <f t="shared" si="6"/>
        <v>10</v>
      </c>
      <c r="B411" s="19" t="s">
        <v>325</v>
      </c>
      <c r="C411" s="19" t="s">
        <v>326</v>
      </c>
      <c r="D411" s="19">
        <v>-17369158</v>
      </c>
    </row>
    <row r="412" spans="1:4" x14ac:dyDescent="0.2">
      <c r="A412" s="202">
        <f t="shared" si="6"/>
        <v>10</v>
      </c>
      <c r="B412" s="19" t="s">
        <v>331</v>
      </c>
      <c r="C412" s="19" t="s">
        <v>332</v>
      </c>
      <c r="D412" s="19">
        <v>-22732246</v>
      </c>
    </row>
    <row r="413" spans="1:4" x14ac:dyDescent="0.2">
      <c r="A413" s="202">
        <f t="shared" si="6"/>
        <v>10</v>
      </c>
      <c r="B413" s="19" t="s">
        <v>335</v>
      </c>
      <c r="C413" s="19" t="s">
        <v>336</v>
      </c>
      <c r="D413" s="19">
        <v>-311552151.28000003</v>
      </c>
    </row>
    <row r="414" spans="1:4" x14ac:dyDescent="0.2">
      <c r="A414" s="202">
        <f t="shared" si="6"/>
        <v>10</v>
      </c>
      <c r="B414" s="19" t="s">
        <v>339</v>
      </c>
      <c r="C414" s="19" t="s">
        <v>340</v>
      </c>
      <c r="D414" s="19">
        <v>-185</v>
      </c>
    </row>
    <row r="415" spans="1:4" x14ac:dyDescent="0.2">
      <c r="A415" s="202">
        <f t="shared" si="6"/>
        <v>10</v>
      </c>
      <c r="B415" s="19" t="s">
        <v>343</v>
      </c>
      <c r="C415" s="19" t="s">
        <v>344</v>
      </c>
      <c r="D415" s="19">
        <v>201099017</v>
      </c>
    </row>
    <row r="416" spans="1:4" x14ac:dyDescent="0.2">
      <c r="A416" s="202">
        <f t="shared" si="6"/>
        <v>0</v>
      </c>
      <c r="B416" s="19"/>
      <c r="C416" s="19"/>
    </row>
    <row r="417" spans="1:4" x14ac:dyDescent="0.2">
      <c r="A417" s="202">
        <f t="shared" si="6"/>
        <v>8</v>
      </c>
      <c r="B417" s="19" t="s">
        <v>352</v>
      </c>
      <c r="C417" s="19" t="s">
        <v>314</v>
      </c>
      <c r="D417" s="19">
        <v>-4651320.42</v>
      </c>
    </row>
    <row r="418" spans="1:4" x14ac:dyDescent="0.2">
      <c r="A418" s="202">
        <f t="shared" si="6"/>
        <v>10</v>
      </c>
      <c r="B418" s="19" t="s">
        <v>355</v>
      </c>
      <c r="C418" s="19" t="s">
        <v>314</v>
      </c>
      <c r="D418" s="19">
        <v>-4651320.42</v>
      </c>
    </row>
    <row r="419" spans="1:4" x14ac:dyDescent="0.2">
      <c r="A419" s="202">
        <f t="shared" si="6"/>
        <v>0</v>
      </c>
      <c r="B419" s="19"/>
      <c r="C419" s="19"/>
    </row>
    <row r="420" spans="1:4" x14ac:dyDescent="0.2">
      <c r="A420" s="202">
        <f t="shared" si="6"/>
        <v>8</v>
      </c>
      <c r="B420" s="19" t="s">
        <v>1940</v>
      </c>
      <c r="C420" s="19" t="s">
        <v>1939</v>
      </c>
      <c r="D420" s="19">
        <v>0</v>
      </c>
    </row>
    <row r="421" spans="1:4" x14ac:dyDescent="0.2">
      <c r="A421" s="202">
        <f t="shared" si="6"/>
        <v>10</v>
      </c>
      <c r="B421" s="19" t="s">
        <v>1941</v>
      </c>
      <c r="C421" s="19" t="s">
        <v>1939</v>
      </c>
      <c r="D421" s="19">
        <v>0</v>
      </c>
    </row>
    <row r="422" spans="1:4" x14ac:dyDescent="0.2">
      <c r="A422" s="202">
        <f t="shared" si="6"/>
        <v>0</v>
      </c>
      <c r="B422" s="19"/>
      <c r="C422" s="19"/>
    </row>
    <row r="423" spans="1:4" x14ac:dyDescent="0.2">
      <c r="A423" s="202">
        <f t="shared" si="6"/>
        <v>8</v>
      </c>
      <c r="B423" s="19" t="s">
        <v>1489</v>
      </c>
      <c r="C423" s="19" t="s">
        <v>322</v>
      </c>
      <c r="D423" s="19">
        <v>-3221491</v>
      </c>
    </row>
    <row r="424" spans="1:4" x14ac:dyDescent="0.2">
      <c r="A424" s="202">
        <f t="shared" si="6"/>
        <v>10</v>
      </c>
      <c r="B424" s="19" t="s">
        <v>1490</v>
      </c>
      <c r="C424" s="19" t="s">
        <v>322</v>
      </c>
      <c r="D424" s="19">
        <v>-3221491</v>
      </c>
    </row>
    <row r="425" spans="1:4" x14ac:dyDescent="0.2">
      <c r="A425" s="202">
        <f t="shared" si="6"/>
        <v>0</v>
      </c>
      <c r="B425" s="19"/>
      <c r="C425" s="19"/>
    </row>
    <row r="426" spans="1:4" x14ac:dyDescent="0.2">
      <c r="A426" s="202">
        <f t="shared" si="6"/>
        <v>8</v>
      </c>
      <c r="B426" s="19" t="s">
        <v>1491</v>
      </c>
      <c r="C426" s="19" t="s">
        <v>326</v>
      </c>
      <c r="D426" s="19">
        <v>0.4599999999627471</v>
      </c>
    </row>
    <row r="427" spans="1:4" x14ac:dyDescent="0.2">
      <c r="A427" s="202">
        <f t="shared" si="6"/>
        <v>10</v>
      </c>
      <c r="B427" s="19" t="s">
        <v>1492</v>
      </c>
      <c r="C427" s="19" t="s">
        <v>1493</v>
      </c>
      <c r="D427" s="19">
        <v>0.4599999999627471</v>
      </c>
    </row>
    <row r="428" spans="1:4" x14ac:dyDescent="0.2">
      <c r="A428" s="202">
        <f t="shared" si="6"/>
        <v>0</v>
      </c>
      <c r="B428" s="19"/>
      <c r="C428" s="19"/>
    </row>
    <row r="429" spans="1:4" x14ac:dyDescent="0.2">
      <c r="A429" s="202">
        <f t="shared" si="6"/>
        <v>8</v>
      </c>
      <c r="B429" s="19" t="s">
        <v>370</v>
      </c>
      <c r="C429" s="19" t="s">
        <v>332</v>
      </c>
      <c r="D429" s="19">
        <v>-10811854</v>
      </c>
    </row>
    <row r="430" spans="1:4" x14ac:dyDescent="0.2">
      <c r="A430" s="202">
        <f t="shared" si="6"/>
        <v>10</v>
      </c>
      <c r="B430" s="19" t="s">
        <v>371</v>
      </c>
      <c r="C430" s="19" t="s">
        <v>332</v>
      </c>
      <c r="D430" s="19">
        <v>-10811854</v>
      </c>
    </row>
    <row r="431" spans="1:4" x14ac:dyDescent="0.2">
      <c r="A431" s="202">
        <f t="shared" si="6"/>
        <v>0</v>
      </c>
      <c r="B431" s="19"/>
      <c r="C431" s="19"/>
    </row>
    <row r="432" spans="1:4" x14ac:dyDescent="0.2">
      <c r="A432" s="202">
        <f t="shared" si="6"/>
        <v>8</v>
      </c>
      <c r="B432" s="19" t="s">
        <v>374</v>
      </c>
      <c r="C432" s="19" t="s">
        <v>375</v>
      </c>
      <c r="D432" s="19">
        <v>-226721016.18000007</v>
      </c>
    </row>
    <row r="433" spans="1:4" x14ac:dyDescent="0.2">
      <c r="A433" s="202">
        <f t="shared" si="6"/>
        <v>10</v>
      </c>
      <c r="B433" s="19" t="s">
        <v>378</v>
      </c>
      <c r="C433" s="19" t="s">
        <v>379</v>
      </c>
      <c r="D433" s="19">
        <v>-226721016.18000007</v>
      </c>
    </row>
    <row r="434" spans="1:4" x14ac:dyDescent="0.2">
      <c r="A434" s="202">
        <f t="shared" si="6"/>
        <v>0</v>
      </c>
      <c r="B434" s="19"/>
      <c r="C434" s="19"/>
    </row>
    <row r="435" spans="1:4" x14ac:dyDescent="0.2">
      <c r="A435" s="202">
        <f t="shared" si="6"/>
        <v>6</v>
      </c>
      <c r="B435" s="19" t="s">
        <v>1942</v>
      </c>
      <c r="C435" s="19" t="s">
        <v>1943</v>
      </c>
      <c r="D435" s="19">
        <v>-100000000</v>
      </c>
    </row>
    <row r="436" spans="1:4" x14ac:dyDescent="0.2">
      <c r="A436" s="202">
        <f t="shared" si="6"/>
        <v>8</v>
      </c>
      <c r="B436" s="19" t="s">
        <v>1944</v>
      </c>
      <c r="C436" s="19" t="s">
        <v>1945</v>
      </c>
      <c r="D436" s="19">
        <v>-100000000</v>
      </c>
    </row>
    <row r="437" spans="1:4" x14ac:dyDescent="0.2">
      <c r="A437" s="202">
        <f t="shared" si="6"/>
        <v>10</v>
      </c>
      <c r="B437" s="19" t="s">
        <v>1946</v>
      </c>
      <c r="C437" s="19" t="s">
        <v>1947</v>
      </c>
      <c r="D437" s="19">
        <v>-100000000</v>
      </c>
    </row>
    <row r="438" spans="1:4" x14ac:dyDescent="0.2">
      <c r="A438" s="202">
        <f t="shared" si="6"/>
        <v>0</v>
      </c>
      <c r="B438" s="19"/>
      <c r="C438" s="19"/>
    </row>
    <row r="439" spans="1:4" x14ac:dyDescent="0.2">
      <c r="A439" s="261">
        <f t="shared" si="6"/>
        <v>4</v>
      </c>
      <c r="B439" s="262" t="s">
        <v>384</v>
      </c>
      <c r="C439" s="262" t="s">
        <v>43</v>
      </c>
      <c r="D439" s="262">
        <v>-1218717748.2199998</v>
      </c>
    </row>
    <row r="440" spans="1:4" x14ac:dyDescent="0.2">
      <c r="A440" s="202">
        <f t="shared" si="6"/>
        <v>6</v>
      </c>
      <c r="B440" s="19" t="s">
        <v>387</v>
      </c>
      <c r="C440" s="19" t="s">
        <v>388</v>
      </c>
      <c r="D440" s="19">
        <v>-1213537717.1100001</v>
      </c>
    </row>
    <row r="441" spans="1:4" x14ac:dyDescent="0.2">
      <c r="A441" s="202">
        <f t="shared" si="6"/>
        <v>8</v>
      </c>
      <c r="B441" s="19" t="s">
        <v>391</v>
      </c>
      <c r="C441" s="19" t="s">
        <v>392</v>
      </c>
      <c r="D441" s="19">
        <v>-1145368118.03</v>
      </c>
    </row>
    <row r="442" spans="1:4" x14ac:dyDescent="0.2">
      <c r="A442" s="202">
        <f t="shared" si="6"/>
        <v>10</v>
      </c>
      <c r="B442" s="19" t="s">
        <v>397</v>
      </c>
      <c r="C442" s="19" t="s">
        <v>398</v>
      </c>
      <c r="D442" s="19">
        <v>-20818587.43</v>
      </c>
    </row>
    <row r="443" spans="1:4" x14ac:dyDescent="0.2">
      <c r="A443" s="202">
        <f t="shared" si="6"/>
        <v>10</v>
      </c>
      <c r="B443" s="19" t="s">
        <v>399</v>
      </c>
      <c r="C443" s="19" t="s">
        <v>400</v>
      </c>
      <c r="D443" s="19">
        <v>-1090832666.5999999</v>
      </c>
    </row>
    <row r="444" spans="1:4" x14ac:dyDescent="0.2">
      <c r="A444" s="202">
        <f t="shared" si="6"/>
        <v>10</v>
      </c>
      <c r="B444" s="19" t="s">
        <v>403</v>
      </c>
      <c r="C444" s="19" t="s">
        <v>404</v>
      </c>
      <c r="D444" s="19">
        <v>-20969881</v>
      </c>
    </row>
    <row r="445" spans="1:4" x14ac:dyDescent="0.2">
      <c r="A445" s="202">
        <f t="shared" si="6"/>
        <v>10</v>
      </c>
      <c r="B445" s="19" t="s">
        <v>407</v>
      </c>
      <c r="C445" s="19" t="s">
        <v>408</v>
      </c>
      <c r="D445" s="19">
        <v>-10567182</v>
      </c>
    </row>
    <row r="446" spans="1:4" x14ac:dyDescent="0.2">
      <c r="A446" s="202">
        <f t="shared" si="6"/>
        <v>10</v>
      </c>
      <c r="B446" s="19" t="s">
        <v>411</v>
      </c>
      <c r="C446" s="19" t="s">
        <v>412</v>
      </c>
      <c r="D446" s="19">
        <v>-2179801</v>
      </c>
    </row>
    <row r="447" spans="1:4" x14ac:dyDescent="0.2">
      <c r="A447" s="202">
        <f t="shared" si="6"/>
        <v>0</v>
      </c>
      <c r="B447" s="19"/>
      <c r="C447" s="19"/>
    </row>
    <row r="448" spans="1:4" x14ac:dyDescent="0.2">
      <c r="A448" s="202">
        <f t="shared" si="6"/>
        <v>8</v>
      </c>
      <c r="B448" s="19" t="s">
        <v>415</v>
      </c>
      <c r="C448" s="19" t="s">
        <v>416</v>
      </c>
      <c r="D448" s="19">
        <v>-9590197</v>
      </c>
    </row>
    <row r="449" spans="1:4" x14ac:dyDescent="0.2">
      <c r="A449" s="202">
        <f t="shared" si="6"/>
        <v>10</v>
      </c>
      <c r="B449" s="19" t="s">
        <v>419</v>
      </c>
      <c r="C449" s="19" t="s">
        <v>420</v>
      </c>
      <c r="D449" s="19">
        <v>-1370028</v>
      </c>
    </row>
    <row r="450" spans="1:4" x14ac:dyDescent="0.2">
      <c r="A450" s="202">
        <f t="shared" si="6"/>
        <v>10</v>
      </c>
      <c r="B450" s="19" t="s">
        <v>423</v>
      </c>
      <c r="C450" s="19" t="s">
        <v>424</v>
      </c>
      <c r="D450" s="19">
        <v>-5480112</v>
      </c>
    </row>
    <row r="451" spans="1:4" x14ac:dyDescent="0.2">
      <c r="A451" s="202">
        <f t="shared" ref="A451:A514" si="7">+LEN(B451)</f>
        <v>10</v>
      </c>
      <c r="B451" s="19" t="s">
        <v>427</v>
      </c>
      <c r="C451" s="19" t="s">
        <v>428</v>
      </c>
      <c r="D451" s="19">
        <v>-2740057</v>
      </c>
    </row>
    <row r="452" spans="1:4" x14ac:dyDescent="0.2">
      <c r="A452" s="202">
        <f t="shared" si="7"/>
        <v>0</v>
      </c>
      <c r="B452" s="19"/>
      <c r="C452" s="19"/>
    </row>
    <row r="453" spans="1:4" x14ac:dyDescent="0.2">
      <c r="A453" s="202">
        <f t="shared" si="7"/>
        <v>8</v>
      </c>
      <c r="B453" s="19" t="s">
        <v>451</v>
      </c>
      <c r="C453" s="19" t="s">
        <v>452</v>
      </c>
      <c r="D453" s="19">
        <v>-2385361</v>
      </c>
    </row>
    <row r="454" spans="1:4" x14ac:dyDescent="0.2">
      <c r="A454" s="202">
        <f t="shared" si="7"/>
        <v>10</v>
      </c>
      <c r="B454" s="19" t="s">
        <v>455</v>
      </c>
      <c r="C454" s="19" t="s">
        <v>456</v>
      </c>
      <c r="D454" s="19">
        <v>-1255405</v>
      </c>
    </row>
    <row r="455" spans="1:4" x14ac:dyDescent="0.2">
      <c r="A455" s="202">
        <f t="shared" si="7"/>
        <v>10</v>
      </c>
      <c r="B455" s="19" t="s">
        <v>457</v>
      </c>
      <c r="C455" s="19" t="s">
        <v>458</v>
      </c>
      <c r="D455" s="19">
        <v>-125540</v>
      </c>
    </row>
    <row r="456" spans="1:4" x14ac:dyDescent="0.2">
      <c r="A456" s="202">
        <f t="shared" si="7"/>
        <v>10</v>
      </c>
      <c r="B456" s="19" t="s">
        <v>461</v>
      </c>
      <c r="C456" s="19" t="s">
        <v>462</v>
      </c>
      <c r="D456" s="19">
        <v>-376621</v>
      </c>
    </row>
    <row r="457" spans="1:4" x14ac:dyDescent="0.2">
      <c r="A457" s="202">
        <f t="shared" si="7"/>
        <v>10</v>
      </c>
      <c r="B457" s="19" t="s">
        <v>465</v>
      </c>
      <c r="C457" s="19" t="s">
        <v>466</v>
      </c>
      <c r="D457" s="19">
        <v>-627795</v>
      </c>
    </row>
    <row r="458" spans="1:4" x14ac:dyDescent="0.2">
      <c r="A458" s="202">
        <f t="shared" si="7"/>
        <v>0</v>
      </c>
      <c r="B458" s="19"/>
      <c r="C458" s="19"/>
    </row>
    <row r="459" spans="1:4" x14ac:dyDescent="0.2">
      <c r="A459" s="202">
        <f t="shared" si="7"/>
        <v>8</v>
      </c>
      <c r="B459" s="19" t="s">
        <v>469</v>
      </c>
      <c r="C459" s="19" t="s">
        <v>470</v>
      </c>
      <c r="D459" s="19">
        <v>-1202705</v>
      </c>
    </row>
    <row r="460" spans="1:4" x14ac:dyDescent="0.2">
      <c r="A460" s="202">
        <f t="shared" si="7"/>
        <v>10</v>
      </c>
      <c r="B460" s="19" t="s">
        <v>473</v>
      </c>
      <c r="C460" s="19" t="s">
        <v>474</v>
      </c>
      <c r="D460" s="19">
        <v>-751691</v>
      </c>
    </row>
    <row r="461" spans="1:4" x14ac:dyDescent="0.2">
      <c r="A461" s="202">
        <f t="shared" si="7"/>
        <v>10</v>
      </c>
      <c r="B461" s="19" t="s">
        <v>475</v>
      </c>
      <c r="C461" s="19" t="s">
        <v>476</v>
      </c>
      <c r="D461" s="19">
        <v>-300676</v>
      </c>
    </row>
    <row r="462" spans="1:4" x14ac:dyDescent="0.2">
      <c r="A462" s="202">
        <f t="shared" si="7"/>
        <v>10</v>
      </c>
      <c r="B462" s="19" t="s">
        <v>477</v>
      </c>
      <c r="C462" s="19" t="s">
        <v>478</v>
      </c>
      <c r="D462" s="19">
        <v>-150338</v>
      </c>
    </row>
    <row r="463" spans="1:4" x14ac:dyDescent="0.2">
      <c r="A463" s="202">
        <f t="shared" si="7"/>
        <v>0</v>
      </c>
      <c r="B463" s="19"/>
      <c r="C463" s="19"/>
    </row>
    <row r="464" spans="1:4" x14ac:dyDescent="0.2">
      <c r="A464" s="202">
        <f t="shared" si="7"/>
        <v>8</v>
      </c>
      <c r="B464" s="19" t="s">
        <v>489</v>
      </c>
      <c r="C464" s="19" t="s">
        <v>490</v>
      </c>
      <c r="D464" s="19">
        <v>-2964500.08</v>
      </c>
    </row>
    <row r="465" spans="1:4" x14ac:dyDescent="0.2">
      <c r="A465" s="202">
        <f t="shared" si="7"/>
        <v>10</v>
      </c>
      <c r="B465" s="19" t="s">
        <v>493</v>
      </c>
      <c r="C465" s="19" t="s">
        <v>494</v>
      </c>
      <c r="D465" s="19">
        <v>-2964500.08</v>
      </c>
    </row>
    <row r="466" spans="1:4" x14ac:dyDescent="0.2">
      <c r="A466" s="202">
        <f t="shared" si="7"/>
        <v>0</v>
      </c>
      <c r="B466" s="19"/>
      <c r="C466" s="19"/>
    </row>
    <row r="467" spans="1:4" x14ac:dyDescent="0.2">
      <c r="A467" s="202">
        <f t="shared" si="7"/>
        <v>8</v>
      </c>
      <c r="B467" s="19" t="s">
        <v>497</v>
      </c>
      <c r="C467" s="19" t="s">
        <v>498</v>
      </c>
      <c r="D467" s="19">
        <v>-10226836</v>
      </c>
    </row>
    <row r="468" spans="1:4" x14ac:dyDescent="0.2">
      <c r="A468" s="202">
        <f t="shared" si="7"/>
        <v>10</v>
      </c>
      <c r="B468" s="19" t="s">
        <v>501</v>
      </c>
      <c r="C468" s="19" t="s">
        <v>502</v>
      </c>
      <c r="D468" s="19">
        <v>-4648562</v>
      </c>
    </row>
    <row r="469" spans="1:4" x14ac:dyDescent="0.2">
      <c r="A469" s="202">
        <f t="shared" si="7"/>
        <v>10</v>
      </c>
      <c r="B469" s="19" t="s">
        <v>505</v>
      </c>
      <c r="C469" s="19" t="s">
        <v>506</v>
      </c>
      <c r="D469" s="19">
        <v>-929712</v>
      </c>
    </row>
    <row r="470" spans="1:4" x14ac:dyDescent="0.2">
      <c r="A470" s="202">
        <f t="shared" si="7"/>
        <v>10</v>
      </c>
      <c r="B470" s="19" t="s">
        <v>509</v>
      </c>
      <c r="C470" s="19" t="s">
        <v>510</v>
      </c>
      <c r="D470" s="19">
        <v>-2324281</v>
      </c>
    </row>
    <row r="471" spans="1:4" x14ac:dyDescent="0.2">
      <c r="A471" s="202">
        <f t="shared" si="7"/>
        <v>10</v>
      </c>
      <c r="B471" s="19" t="s">
        <v>513</v>
      </c>
      <c r="C471" s="19" t="s">
        <v>514</v>
      </c>
      <c r="D471" s="19">
        <v>-1394569</v>
      </c>
    </row>
    <row r="472" spans="1:4" x14ac:dyDescent="0.2">
      <c r="A472" s="202">
        <f t="shared" si="7"/>
        <v>10</v>
      </c>
      <c r="B472" s="19" t="s">
        <v>517</v>
      </c>
      <c r="C472" s="19" t="s">
        <v>518</v>
      </c>
      <c r="D472" s="19">
        <v>-929712</v>
      </c>
    </row>
    <row r="473" spans="1:4" x14ac:dyDescent="0.2">
      <c r="A473" s="202">
        <f t="shared" si="7"/>
        <v>0</v>
      </c>
      <c r="B473" s="19"/>
      <c r="C473" s="19"/>
    </row>
    <row r="474" spans="1:4" x14ac:dyDescent="0.2">
      <c r="A474" s="202">
        <f t="shared" si="7"/>
        <v>8</v>
      </c>
      <c r="B474" s="19" t="s">
        <v>1966</v>
      </c>
      <c r="C474" s="19" t="s">
        <v>1967</v>
      </c>
      <c r="D474" s="19">
        <v>-41800000</v>
      </c>
    </row>
    <row r="475" spans="1:4" x14ac:dyDescent="0.2">
      <c r="A475" s="202">
        <f t="shared" si="7"/>
        <v>10</v>
      </c>
      <c r="B475" s="19" t="s">
        <v>1968</v>
      </c>
      <c r="C475" s="19" t="s">
        <v>1969</v>
      </c>
      <c r="D475" s="19">
        <v>-5700000</v>
      </c>
    </row>
    <row r="476" spans="1:4" x14ac:dyDescent="0.2">
      <c r="A476" s="202">
        <f t="shared" si="7"/>
        <v>10</v>
      </c>
      <c r="B476" s="19" t="s">
        <v>1970</v>
      </c>
      <c r="C476" s="19" t="s">
        <v>1971</v>
      </c>
      <c r="D476" s="19">
        <v>-19000000</v>
      </c>
    </row>
    <row r="477" spans="1:4" x14ac:dyDescent="0.2">
      <c r="A477" s="202">
        <f t="shared" si="7"/>
        <v>10</v>
      </c>
      <c r="B477" s="19" t="s">
        <v>1972</v>
      </c>
      <c r="C477" s="19" t="s">
        <v>1973</v>
      </c>
      <c r="D477" s="19">
        <v>-9500000</v>
      </c>
    </row>
    <row r="478" spans="1:4" x14ac:dyDescent="0.2">
      <c r="A478" s="202">
        <f t="shared" si="7"/>
        <v>10</v>
      </c>
      <c r="B478" s="19" t="s">
        <v>1974</v>
      </c>
      <c r="C478" s="19" t="s">
        <v>1975</v>
      </c>
      <c r="D478" s="19">
        <v>-3800000</v>
      </c>
    </row>
    <row r="479" spans="1:4" x14ac:dyDescent="0.2">
      <c r="A479" s="202">
        <f t="shared" si="7"/>
        <v>10</v>
      </c>
      <c r="B479" s="19" t="s">
        <v>1976</v>
      </c>
      <c r="C479" s="19" t="s">
        <v>1977</v>
      </c>
      <c r="D479" s="19">
        <v>-3800000</v>
      </c>
    </row>
    <row r="480" spans="1:4" x14ac:dyDescent="0.2">
      <c r="A480" s="202">
        <f t="shared" si="7"/>
        <v>0</v>
      </c>
      <c r="B480" s="19"/>
      <c r="C480" s="19"/>
    </row>
    <row r="481" spans="1:4" x14ac:dyDescent="0.2">
      <c r="A481" s="202">
        <f t="shared" si="7"/>
        <v>6</v>
      </c>
      <c r="B481" s="19" t="s">
        <v>527</v>
      </c>
      <c r="C481" s="19" t="s">
        <v>528</v>
      </c>
      <c r="D481" s="19">
        <v>-5180031.1099999808</v>
      </c>
    </row>
    <row r="482" spans="1:4" x14ac:dyDescent="0.2">
      <c r="A482" s="202">
        <f t="shared" si="7"/>
        <v>8</v>
      </c>
      <c r="B482" s="19" t="s">
        <v>530</v>
      </c>
      <c r="C482" s="19" t="s">
        <v>531</v>
      </c>
      <c r="D482" s="19">
        <v>-5180031.1099999808</v>
      </c>
    </row>
    <row r="483" spans="1:4" x14ac:dyDescent="0.2">
      <c r="A483" s="202">
        <f t="shared" si="7"/>
        <v>10</v>
      </c>
      <c r="B483" s="19" t="s">
        <v>533</v>
      </c>
      <c r="C483" s="19" t="s">
        <v>534</v>
      </c>
      <c r="D483" s="19">
        <v>-5180031.1099999808</v>
      </c>
    </row>
    <row r="484" spans="1:4" x14ac:dyDescent="0.2">
      <c r="A484" s="202">
        <f t="shared" si="7"/>
        <v>0</v>
      </c>
      <c r="B484" s="19"/>
      <c r="C484" s="19"/>
    </row>
    <row r="485" spans="1:4" x14ac:dyDescent="0.2">
      <c r="A485" s="261">
        <f t="shared" si="7"/>
        <v>4</v>
      </c>
      <c r="B485" s="262" t="s">
        <v>537</v>
      </c>
      <c r="C485" s="262" t="s">
        <v>44</v>
      </c>
      <c r="D485" s="262">
        <v>-37674830.190000005</v>
      </c>
    </row>
    <row r="486" spans="1:4" x14ac:dyDescent="0.2">
      <c r="A486" s="202">
        <f t="shared" si="7"/>
        <v>6</v>
      </c>
      <c r="B486" s="19" t="s">
        <v>538</v>
      </c>
      <c r="C486" s="19" t="s">
        <v>539</v>
      </c>
      <c r="D486" s="19">
        <v>-24130822</v>
      </c>
    </row>
    <row r="487" spans="1:4" x14ac:dyDescent="0.2">
      <c r="A487" s="202">
        <f t="shared" si="7"/>
        <v>8</v>
      </c>
      <c r="B487" s="19" t="s">
        <v>540</v>
      </c>
      <c r="C487" s="19" t="s">
        <v>541</v>
      </c>
      <c r="D487" s="19">
        <v>-24130822</v>
      </c>
    </row>
    <row r="488" spans="1:4" x14ac:dyDescent="0.2">
      <c r="A488" s="202">
        <f t="shared" si="7"/>
        <v>10</v>
      </c>
      <c r="B488" s="19" t="s">
        <v>542</v>
      </c>
      <c r="C488" s="19" t="s">
        <v>543</v>
      </c>
      <c r="D488" s="19">
        <v>-24130822</v>
      </c>
    </row>
    <row r="489" spans="1:4" x14ac:dyDescent="0.2">
      <c r="A489" s="202">
        <f t="shared" si="7"/>
        <v>0</v>
      </c>
      <c r="B489" s="19"/>
      <c r="C489" s="19"/>
    </row>
    <row r="490" spans="1:4" x14ac:dyDescent="0.2">
      <c r="A490" s="202">
        <f t="shared" si="7"/>
        <v>6</v>
      </c>
      <c r="B490" s="19" t="s">
        <v>544</v>
      </c>
      <c r="C490" s="19" t="s">
        <v>545</v>
      </c>
      <c r="D490" s="19">
        <v>-11542987.190000001</v>
      </c>
    </row>
    <row r="491" spans="1:4" x14ac:dyDescent="0.2">
      <c r="A491" s="202">
        <f t="shared" si="7"/>
        <v>8</v>
      </c>
      <c r="B491" s="19" t="s">
        <v>546</v>
      </c>
      <c r="C491" s="19" t="s">
        <v>547</v>
      </c>
      <c r="D491" s="19">
        <v>-11542987.190000001</v>
      </c>
    </row>
    <row r="492" spans="1:4" x14ac:dyDescent="0.2">
      <c r="A492" s="202">
        <f t="shared" si="7"/>
        <v>10</v>
      </c>
      <c r="B492" s="19" t="s">
        <v>548</v>
      </c>
      <c r="C492" s="19" t="s">
        <v>547</v>
      </c>
      <c r="D492" s="19">
        <v>-11542987.190000001</v>
      </c>
    </row>
    <row r="493" spans="1:4" x14ac:dyDescent="0.2">
      <c r="A493" s="202">
        <f t="shared" si="7"/>
        <v>0</v>
      </c>
      <c r="B493" s="19"/>
      <c r="C493" s="19"/>
    </row>
    <row r="494" spans="1:4" x14ac:dyDescent="0.2">
      <c r="A494" s="202">
        <f t="shared" si="7"/>
        <v>6</v>
      </c>
      <c r="B494" s="19" t="s">
        <v>549</v>
      </c>
      <c r="C494" s="19" t="s">
        <v>550</v>
      </c>
      <c r="D494" s="19">
        <v>-794828</v>
      </c>
    </row>
    <row r="495" spans="1:4" x14ac:dyDescent="0.2">
      <c r="A495" s="202">
        <f t="shared" si="7"/>
        <v>8</v>
      </c>
      <c r="B495" s="19" t="s">
        <v>551</v>
      </c>
      <c r="C495" s="19" t="s">
        <v>550</v>
      </c>
      <c r="D495" s="19">
        <v>-794828</v>
      </c>
    </row>
    <row r="496" spans="1:4" x14ac:dyDescent="0.2">
      <c r="A496" s="202">
        <f t="shared" si="7"/>
        <v>10</v>
      </c>
      <c r="B496" s="19" t="s">
        <v>552</v>
      </c>
      <c r="C496" s="19" t="s">
        <v>553</v>
      </c>
      <c r="D496" s="19">
        <v>-794828</v>
      </c>
    </row>
    <row r="497" spans="1:4" x14ac:dyDescent="0.2">
      <c r="A497" s="202">
        <f t="shared" si="7"/>
        <v>0</v>
      </c>
      <c r="B497" s="19"/>
      <c r="C497" s="19"/>
    </row>
    <row r="498" spans="1:4" x14ac:dyDescent="0.2">
      <c r="A498" s="202">
        <f t="shared" si="7"/>
        <v>6</v>
      </c>
      <c r="B498" s="19" t="s">
        <v>554</v>
      </c>
      <c r="C498" s="19" t="s">
        <v>555</v>
      </c>
      <c r="D498" s="19">
        <v>-1206193</v>
      </c>
    </row>
    <row r="499" spans="1:4" x14ac:dyDescent="0.2">
      <c r="A499" s="202">
        <f t="shared" si="7"/>
        <v>8</v>
      </c>
      <c r="B499" s="19" t="s">
        <v>556</v>
      </c>
      <c r="C499" s="19" t="s">
        <v>557</v>
      </c>
      <c r="D499" s="19">
        <v>-1206193</v>
      </c>
    </row>
    <row r="500" spans="1:4" x14ac:dyDescent="0.2">
      <c r="A500" s="202">
        <f t="shared" si="7"/>
        <v>10</v>
      </c>
      <c r="B500" s="19" t="s">
        <v>558</v>
      </c>
      <c r="C500" s="19" t="s">
        <v>557</v>
      </c>
      <c r="D500" s="19">
        <v>-1206193</v>
      </c>
    </row>
    <row r="501" spans="1:4" x14ac:dyDescent="0.2">
      <c r="A501" s="202">
        <f t="shared" si="7"/>
        <v>0</v>
      </c>
      <c r="B501" s="19"/>
      <c r="C501" s="19"/>
    </row>
    <row r="502" spans="1:4" x14ac:dyDescent="0.2">
      <c r="A502" s="261">
        <f t="shared" si="7"/>
        <v>4</v>
      </c>
      <c r="B502" s="262" t="s">
        <v>559</v>
      </c>
      <c r="C502" s="262" t="s">
        <v>45</v>
      </c>
      <c r="D502" s="262">
        <v>-159076068.50999993</v>
      </c>
    </row>
    <row r="503" spans="1:4" x14ac:dyDescent="0.2">
      <c r="A503" s="202">
        <f t="shared" si="7"/>
        <v>6</v>
      </c>
      <c r="B503" s="19" t="s">
        <v>560</v>
      </c>
      <c r="C503" s="19" t="s">
        <v>561</v>
      </c>
      <c r="D503" s="19">
        <v>-73</v>
      </c>
    </row>
    <row r="504" spans="1:4" x14ac:dyDescent="0.2">
      <c r="A504" s="202">
        <f t="shared" si="7"/>
        <v>8</v>
      </c>
      <c r="B504" s="19" t="s">
        <v>562</v>
      </c>
      <c r="C504" s="19" t="s">
        <v>563</v>
      </c>
      <c r="D504" s="19">
        <v>-73</v>
      </c>
    </row>
    <row r="505" spans="1:4" x14ac:dyDescent="0.2">
      <c r="A505" s="202">
        <f t="shared" si="7"/>
        <v>10</v>
      </c>
      <c r="B505" s="19" t="s">
        <v>564</v>
      </c>
      <c r="C505" s="19" t="s">
        <v>565</v>
      </c>
      <c r="D505" s="19">
        <v>-73</v>
      </c>
    </row>
    <row r="506" spans="1:4" x14ac:dyDescent="0.2">
      <c r="A506" s="202">
        <f t="shared" si="7"/>
        <v>0</v>
      </c>
      <c r="B506" s="19"/>
      <c r="C506" s="19"/>
    </row>
    <row r="507" spans="1:4" x14ac:dyDescent="0.2">
      <c r="A507" s="202">
        <f t="shared" si="7"/>
        <v>6</v>
      </c>
      <c r="B507" s="19" t="s">
        <v>566</v>
      </c>
      <c r="C507" s="19" t="s">
        <v>567</v>
      </c>
      <c r="D507" s="19">
        <v>-97188264</v>
      </c>
    </row>
    <row r="508" spans="1:4" x14ac:dyDescent="0.2">
      <c r="A508" s="202">
        <f t="shared" si="7"/>
        <v>8</v>
      </c>
      <c r="B508" s="19" t="s">
        <v>568</v>
      </c>
      <c r="C508" s="19" t="s">
        <v>569</v>
      </c>
      <c r="D508" s="19">
        <v>-97188264</v>
      </c>
    </row>
    <row r="509" spans="1:4" x14ac:dyDescent="0.2">
      <c r="A509" s="202">
        <f t="shared" si="7"/>
        <v>10</v>
      </c>
      <c r="B509" s="19" t="s">
        <v>570</v>
      </c>
      <c r="C509" s="19" t="s">
        <v>571</v>
      </c>
      <c r="D509" s="19">
        <v>-1924179</v>
      </c>
    </row>
    <row r="510" spans="1:4" x14ac:dyDescent="0.2">
      <c r="A510" s="202">
        <f t="shared" si="7"/>
        <v>10</v>
      </c>
      <c r="B510" s="19" t="s">
        <v>1990</v>
      </c>
      <c r="C510" s="19" t="s">
        <v>1991</v>
      </c>
      <c r="D510" s="19">
        <v>-1415400</v>
      </c>
    </row>
    <row r="511" spans="1:4" x14ac:dyDescent="0.2">
      <c r="A511" s="202">
        <f t="shared" si="7"/>
        <v>10</v>
      </c>
      <c r="B511" s="19" t="s">
        <v>572</v>
      </c>
      <c r="C511" s="19" t="s">
        <v>573</v>
      </c>
      <c r="D511" s="19">
        <v>-60355218</v>
      </c>
    </row>
    <row r="512" spans="1:4" x14ac:dyDescent="0.2">
      <c r="A512" s="202">
        <f t="shared" si="7"/>
        <v>10</v>
      </c>
      <c r="B512" s="19" t="s">
        <v>574</v>
      </c>
      <c r="C512" s="19" t="s">
        <v>575</v>
      </c>
      <c r="D512" s="19">
        <v>-126150</v>
      </c>
    </row>
    <row r="513" spans="1:4" x14ac:dyDescent="0.2">
      <c r="A513" s="202">
        <f t="shared" si="7"/>
        <v>10</v>
      </c>
      <c r="B513" s="19" t="s">
        <v>576</v>
      </c>
      <c r="C513" s="19" t="s">
        <v>577</v>
      </c>
      <c r="D513" s="19">
        <v>-33367317</v>
      </c>
    </row>
    <row r="514" spans="1:4" x14ac:dyDescent="0.2">
      <c r="A514" s="202">
        <f t="shared" si="7"/>
        <v>0</v>
      </c>
      <c r="B514" s="19"/>
      <c r="C514" s="19"/>
    </row>
    <row r="515" spans="1:4" x14ac:dyDescent="0.2">
      <c r="A515" s="202">
        <f t="shared" ref="A515:A578" si="8">+LEN(B515)</f>
        <v>6</v>
      </c>
      <c r="B515" s="19" t="s">
        <v>578</v>
      </c>
      <c r="C515" s="19" t="s">
        <v>579</v>
      </c>
      <c r="D515" s="19">
        <v>-1015227</v>
      </c>
    </row>
    <row r="516" spans="1:4" x14ac:dyDescent="0.2">
      <c r="A516" s="202">
        <f t="shared" si="8"/>
        <v>8</v>
      </c>
      <c r="B516" s="19" t="s">
        <v>580</v>
      </c>
      <c r="C516" s="19" t="s">
        <v>581</v>
      </c>
      <c r="D516" s="19">
        <v>-1015227</v>
      </c>
    </row>
    <row r="517" spans="1:4" x14ac:dyDescent="0.2">
      <c r="A517" s="202">
        <f t="shared" si="8"/>
        <v>10</v>
      </c>
      <c r="B517" s="19" t="s">
        <v>582</v>
      </c>
      <c r="C517" s="19" t="s">
        <v>583</v>
      </c>
      <c r="D517" s="19">
        <v>-1015227</v>
      </c>
    </row>
    <row r="518" spans="1:4" x14ac:dyDescent="0.2">
      <c r="A518" s="202">
        <f t="shared" si="8"/>
        <v>0</v>
      </c>
      <c r="B518" s="19"/>
      <c r="C518" s="19"/>
    </row>
    <row r="519" spans="1:4" x14ac:dyDescent="0.2">
      <c r="A519" s="202">
        <f t="shared" si="8"/>
        <v>6</v>
      </c>
      <c r="B519" s="19" t="s">
        <v>584</v>
      </c>
      <c r="C519" s="19" t="s">
        <v>585</v>
      </c>
      <c r="D519" s="19">
        <v>-18857930.99999994</v>
      </c>
    </row>
    <row r="520" spans="1:4" x14ac:dyDescent="0.2">
      <c r="A520" s="202">
        <f t="shared" si="8"/>
        <v>8</v>
      </c>
      <c r="B520" s="19" t="s">
        <v>586</v>
      </c>
      <c r="C520" s="19" t="s">
        <v>587</v>
      </c>
      <c r="D520" s="19">
        <v>-18857930.99999994</v>
      </c>
    </row>
    <row r="521" spans="1:4" x14ac:dyDescent="0.2">
      <c r="A521" s="202">
        <f t="shared" si="8"/>
        <v>10</v>
      </c>
      <c r="B521" s="19" t="s">
        <v>588</v>
      </c>
      <c r="C521" s="19" t="s">
        <v>589</v>
      </c>
      <c r="D521" s="19">
        <v>-15266</v>
      </c>
    </row>
    <row r="522" spans="1:4" x14ac:dyDescent="0.2">
      <c r="A522" s="202">
        <f t="shared" si="8"/>
        <v>10</v>
      </c>
      <c r="B522" s="19" t="s">
        <v>590</v>
      </c>
      <c r="C522" s="19" t="s">
        <v>591</v>
      </c>
      <c r="D522" s="19">
        <v>-18842664.99999994</v>
      </c>
    </row>
    <row r="523" spans="1:4" x14ac:dyDescent="0.2">
      <c r="A523" s="202">
        <f t="shared" si="8"/>
        <v>0</v>
      </c>
      <c r="B523" s="19"/>
      <c r="C523" s="19"/>
    </row>
    <row r="524" spans="1:4" x14ac:dyDescent="0.2">
      <c r="A524" s="202">
        <f t="shared" si="8"/>
        <v>6</v>
      </c>
      <c r="B524" s="19" t="s">
        <v>593</v>
      </c>
      <c r="C524" s="19" t="s">
        <v>594</v>
      </c>
      <c r="D524" s="19">
        <v>-3518000</v>
      </c>
    </row>
    <row r="525" spans="1:4" x14ac:dyDescent="0.2">
      <c r="A525" s="202">
        <f t="shared" si="8"/>
        <v>8</v>
      </c>
      <c r="B525" s="19" t="s">
        <v>595</v>
      </c>
      <c r="C525" s="19" t="s">
        <v>596</v>
      </c>
      <c r="D525" s="19">
        <v>-3518000</v>
      </c>
    </row>
    <row r="526" spans="1:4" x14ac:dyDescent="0.2">
      <c r="A526" s="202">
        <f t="shared" si="8"/>
        <v>10</v>
      </c>
      <c r="B526" s="19" t="s">
        <v>598</v>
      </c>
      <c r="C526" s="19" t="s">
        <v>596</v>
      </c>
      <c r="D526" s="19">
        <v>-3518000</v>
      </c>
    </row>
    <row r="527" spans="1:4" x14ac:dyDescent="0.2">
      <c r="A527" s="202">
        <f t="shared" si="8"/>
        <v>0</v>
      </c>
      <c r="B527" s="19"/>
      <c r="C527" s="19"/>
    </row>
    <row r="528" spans="1:4" x14ac:dyDescent="0.2">
      <c r="A528" s="202">
        <f t="shared" si="8"/>
        <v>6</v>
      </c>
      <c r="B528" s="19" t="s">
        <v>601</v>
      </c>
      <c r="C528" s="19" t="s">
        <v>602</v>
      </c>
      <c r="D528" s="19">
        <v>-33359647</v>
      </c>
    </row>
    <row r="529" spans="1:4" x14ac:dyDescent="0.2">
      <c r="A529" s="202">
        <f t="shared" si="8"/>
        <v>8</v>
      </c>
      <c r="B529" s="19" t="s">
        <v>605</v>
      </c>
      <c r="C529" s="19" t="s">
        <v>606</v>
      </c>
      <c r="D529" s="19">
        <v>-33359647</v>
      </c>
    </row>
    <row r="530" spans="1:4" x14ac:dyDescent="0.2">
      <c r="A530" s="202">
        <f t="shared" si="8"/>
        <v>10</v>
      </c>
      <c r="B530" s="19" t="s">
        <v>609</v>
      </c>
      <c r="C530" s="19" t="s">
        <v>610</v>
      </c>
      <c r="D530" s="19">
        <v>-13217257</v>
      </c>
    </row>
    <row r="531" spans="1:4" x14ac:dyDescent="0.2">
      <c r="A531" s="202">
        <f t="shared" si="8"/>
        <v>10</v>
      </c>
      <c r="B531" s="19" t="s">
        <v>611</v>
      </c>
      <c r="C531" s="19" t="s">
        <v>612</v>
      </c>
      <c r="D531" s="19">
        <v>-20142390</v>
      </c>
    </row>
    <row r="532" spans="1:4" x14ac:dyDescent="0.2">
      <c r="A532" s="202">
        <f t="shared" si="8"/>
        <v>0</v>
      </c>
      <c r="B532" s="19"/>
      <c r="C532" s="19"/>
    </row>
    <row r="533" spans="1:4" x14ac:dyDescent="0.2">
      <c r="A533" s="202">
        <f t="shared" si="8"/>
        <v>6</v>
      </c>
      <c r="B533" s="19" t="s">
        <v>624</v>
      </c>
      <c r="C533" s="19" t="s">
        <v>625</v>
      </c>
      <c r="D533" s="19">
        <v>-5136926.5100000016</v>
      </c>
    </row>
    <row r="534" spans="1:4" x14ac:dyDescent="0.2">
      <c r="A534" s="202">
        <f t="shared" si="8"/>
        <v>8</v>
      </c>
      <c r="B534" s="19" t="s">
        <v>627</v>
      </c>
      <c r="C534" s="19" t="s">
        <v>625</v>
      </c>
      <c r="D534" s="19">
        <v>-5136926.5100000016</v>
      </c>
    </row>
    <row r="535" spans="1:4" x14ac:dyDescent="0.2">
      <c r="A535" s="202">
        <f t="shared" si="8"/>
        <v>10</v>
      </c>
      <c r="B535" s="19" t="s">
        <v>1494</v>
      </c>
      <c r="C535" s="19" t="s">
        <v>1495</v>
      </c>
      <c r="D535" s="19">
        <v>-5136926.5100000016</v>
      </c>
    </row>
    <row r="536" spans="1:4" x14ac:dyDescent="0.2">
      <c r="A536" s="202">
        <f t="shared" si="8"/>
        <v>0</v>
      </c>
      <c r="B536" s="19"/>
      <c r="C536" s="19"/>
    </row>
    <row r="537" spans="1:4" x14ac:dyDescent="0.2">
      <c r="A537" s="261">
        <f t="shared" si="8"/>
        <v>4</v>
      </c>
      <c r="B537" s="262" t="s">
        <v>635</v>
      </c>
      <c r="C537" s="262" t="s">
        <v>46</v>
      </c>
      <c r="D537" s="262">
        <v>-288477792.56999999</v>
      </c>
    </row>
    <row r="538" spans="1:4" x14ac:dyDescent="0.2">
      <c r="A538" s="202">
        <f t="shared" si="8"/>
        <v>6</v>
      </c>
      <c r="B538" s="19" t="s">
        <v>636</v>
      </c>
      <c r="C538" s="19" t="s">
        <v>637</v>
      </c>
      <c r="D538" s="19">
        <v>-45377031.5</v>
      </c>
    </row>
    <row r="539" spans="1:4" x14ac:dyDescent="0.2">
      <c r="A539" s="202">
        <f t="shared" si="8"/>
        <v>8</v>
      </c>
      <c r="B539" s="19" t="s">
        <v>638</v>
      </c>
      <c r="C539" s="19" t="s">
        <v>639</v>
      </c>
      <c r="D539" s="19">
        <v>-3537141.5</v>
      </c>
    </row>
    <row r="540" spans="1:4" x14ac:dyDescent="0.2">
      <c r="A540" s="202">
        <f t="shared" si="8"/>
        <v>10</v>
      </c>
      <c r="B540" s="19" t="s">
        <v>640</v>
      </c>
      <c r="C540" s="19" t="s">
        <v>641</v>
      </c>
      <c r="D540" s="19">
        <v>-3071019.5</v>
      </c>
    </row>
    <row r="541" spans="1:4" x14ac:dyDescent="0.2">
      <c r="A541" s="202">
        <f t="shared" si="8"/>
        <v>10</v>
      </c>
      <c r="B541" s="19" t="s">
        <v>642</v>
      </c>
      <c r="C541" s="19" t="s">
        <v>643</v>
      </c>
      <c r="D541" s="19">
        <v>-466122</v>
      </c>
    </row>
    <row r="542" spans="1:4" x14ac:dyDescent="0.2">
      <c r="A542" s="202">
        <f t="shared" si="8"/>
        <v>0</v>
      </c>
      <c r="B542" s="19"/>
      <c r="C542" s="19"/>
    </row>
    <row r="543" spans="1:4" x14ac:dyDescent="0.2">
      <c r="A543" s="202">
        <f t="shared" si="8"/>
        <v>8</v>
      </c>
      <c r="B543" s="19" t="s">
        <v>645</v>
      </c>
      <c r="C543" s="19" t="s">
        <v>646</v>
      </c>
      <c r="D543" s="19">
        <v>-2563036</v>
      </c>
    </row>
    <row r="544" spans="1:4" x14ac:dyDescent="0.2">
      <c r="A544" s="202">
        <f t="shared" si="8"/>
        <v>10</v>
      </c>
      <c r="B544" s="19" t="s">
        <v>648</v>
      </c>
      <c r="C544" s="19" t="s">
        <v>649</v>
      </c>
      <c r="D544" s="19">
        <v>-2370871</v>
      </c>
    </row>
    <row r="545" spans="1:4" x14ac:dyDescent="0.2">
      <c r="A545" s="202">
        <f t="shared" si="8"/>
        <v>10</v>
      </c>
      <c r="B545" s="19" t="s">
        <v>1434</v>
      </c>
      <c r="C545" s="19" t="s">
        <v>1433</v>
      </c>
      <c r="D545" s="19">
        <v>-192165</v>
      </c>
    </row>
    <row r="546" spans="1:4" x14ac:dyDescent="0.2">
      <c r="A546" s="202">
        <f t="shared" si="8"/>
        <v>0</v>
      </c>
      <c r="B546" s="19"/>
      <c r="C546" s="19"/>
    </row>
    <row r="547" spans="1:4" x14ac:dyDescent="0.2">
      <c r="A547" s="202">
        <f t="shared" si="8"/>
        <v>8</v>
      </c>
      <c r="B547" s="19" t="s">
        <v>652</v>
      </c>
      <c r="C547" s="19" t="s">
        <v>653</v>
      </c>
      <c r="D547" s="19">
        <v>-49</v>
      </c>
    </row>
    <row r="548" spans="1:4" x14ac:dyDescent="0.2">
      <c r="A548" s="202">
        <f t="shared" si="8"/>
        <v>10</v>
      </c>
      <c r="B548" s="19" t="s">
        <v>655</v>
      </c>
      <c r="C548" s="19" t="s">
        <v>656</v>
      </c>
      <c r="D548" s="19">
        <v>-49</v>
      </c>
    </row>
    <row r="549" spans="1:4" x14ac:dyDescent="0.2">
      <c r="A549" s="202">
        <f t="shared" si="8"/>
        <v>0</v>
      </c>
      <c r="B549" s="19"/>
      <c r="C549" s="19"/>
    </row>
    <row r="550" spans="1:4" x14ac:dyDescent="0.2">
      <c r="A550" s="202">
        <f t="shared" si="8"/>
        <v>8</v>
      </c>
      <c r="B550" s="19" t="s">
        <v>659</v>
      </c>
      <c r="C550" s="19" t="s">
        <v>660</v>
      </c>
      <c r="D550" s="19">
        <v>-125540.00000000373</v>
      </c>
    </row>
    <row r="551" spans="1:4" x14ac:dyDescent="0.2">
      <c r="A551" s="202">
        <f t="shared" si="8"/>
        <v>10</v>
      </c>
      <c r="B551" s="19" t="s">
        <v>663</v>
      </c>
      <c r="C551" s="19" t="s">
        <v>664</v>
      </c>
      <c r="D551" s="19">
        <v>-125540.00000000373</v>
      </c>
    </row>
    <row r="552" spans="1:4" x14ac:dyDescent="0.2">
      <c r="A552" s="202">
        <f t="shared" si="8"/>
        <v>0</v>
      </c>
      <c r="B552" s="19"/>
      <c r="C552" s="19"/>
    </row>
    <row r="553" spans="1:4" x14ac:dyDescent="0.2">
      <c r="A553" s="202">
        <f t="shared" si="8"/>
        <v>8</v>
      </c>
      <c r="B553" s="19" t="s">
        <v>666</v>
      </c>
      <c r="C553" s="19" t="s">
        <v>667</v>
      </c>
      <c r="D553" s="19">
        <v>-75169</v>
      </c>
    </row>
    <row r="554" spans="1:4" x14ac:dyDescent="0.2">
      <c r="A554" s="202">
        <f t="shared" si="8"/>
        <v>10</v>
      </c>
      <c r="B554" s="19" t="s">
        <v>669</v>
      </c>
      <c r="C554" s="19" t="s">
        <v>670</v>
      </c>
      <c r="D554" s="19">
        <v>-75169</v>
      </c>
    </row>
    <row r="555" spans="1:4" x14ac:dyDescent="0.2">
      <c r="A555" s="202">
        <f t="shared" si="8"/>
        <v>0</v>
      </c>
      <c r="B555" s="19"/>
      <c r="C555" s="19"/>
    </row>
    <row r="556" spans="1:4" x14ac:dyDescent="0.2">
      <c r="A556" s="202">
        <f t="shared" si="8"/>
        <v>8</v>
      </c>
      <c r="B556" s="19" t="s">
        <v>676</v>
      </c>
      <c r="C556" s="19" t="s">
        <v>677</v>
      </c>
      <c r="D556" s="19">
        <v>-232428</v>
      </c>
    </row>
    <row r="557" spans="1:4" x14ac:dyDescent="0.2">
      <c r="A557" s="202">
        <f t="shared" si="8"/>
        <v>10</v>
      </c>
      <c r="B557" s="19" t="s">
        <v>679</v>
      </c>
      <c r="C557" s="19" t="s">
        <v>680</v>
      </c>
      <c r="D557" s="19">
        <v>-232428</v>
      </c>
    </row>
    <row r="558" spans="1:4" x14ac:dyDescent="0.2">
      <c r="A558" s="202">
        <f t="shared" si="8"/>
        <v>0</v>
      </c>
      <c r="B558" s="19"/>
      <c r="C558" s="19"/>
    </row>
    <row r="559" spans="1:4" x14ac:dyDescent="0.2">
      <c r="A559" s="202">
        <f t="shared" si="8"/>
        <v>8</v>
      </c>
      <c r="B559" s="19" t="s">
        <v>683</v>
      </c>
      <c r="C559" s="19" t="s">
        <v>684</v>
      </c>
      <c r="D559" s="19">
        <v>-3</v>
      </c>
    </row>
    <row r="560" spans="1:4" x14ac:dyDescent="0.2">
      <c r="A560" s="202">
        <f t="shared" si="8"/>
        <v>10</v>
      </c>
      <c r="B560" s="19" t="s">
        <v>685</v>
      </c>
      <c r="C560" s="19" t="s">
        <v>686</v>
      </c>
      <c r="D560" s="19">
        <v>-3</v>
      </c>
    </row>
    <row r="561" spans="1:4" x14ac:dyDescent="0.2">
      <c r="A561" s="202">
        <f t="shared" si="8"/>
        <v>0</v>
      </c>
      <c r="B561" s="19"/>
      <c r="C561" s="19"/>
    </row>
    <row r="562" spans="1:4" x14ac:dyDescent="0.2">
      <c r="A562" s="202">
        <f t="shared" si="8"/>
        <v>8</v>
      </c>
      <c r="B562" s="19" t="s">
        <v>2278</v>
      </c>
      <c r="C562" s="19" t="s">
        <v>2279</v>
      </c>
      <c r="D562" s="19">
        <v>-950000</v>
      </c>
    </row>
    <row r="563" spans="1:4" x14ac:dyDescent="0.2">
      <c r="A563" s="202">
        <f t="shared" si="8"/>
        <v>10</v>
      </c>
      <c r="B563" s="19" t="s">
        <v>2280</v>
      </c>
      <c r="C563" s="19" t="s">
        <v>2279</v>
      </c>
      <c r="D563" s="19">
        <v>-950000</v>
      </c>
    </row>
    <row r="564" spans="1:4" x14ac:dyDescent="0.2">
      <c r="A564" s="202">
        <f t="shared" si="8"/>
        <v>0</v>
      </c>
      <c r="B564" s="19"/>
      <c r="C564" s="19"/>
    </row>
    <row r="565" spans="1:4" x14ac:dyDescent="0.2">
      <c r="A565" s="202">
        <f t="shared" si="8"/>
        <v>8</v>
      </c>
      <c r="B565" s="19" t="s">
        <v>687</v>
      </c>
      <c r="C565" s="19" t="s">
        <v>688</v>
      </c>
      <c r="D565" s="19">
        <v>-37893665</v>
      </c>
    </row>
    <row r="566" spans="1:4" x14ac:dyDescent="0.2">
      <c r="A566" s="202">
        <f t="shared" si="8"/>
        <v>10</v>
      </c>
      <c r="B566" s="19" t="s">
        <v>689</v>
      </c>
      <c r="C566" s="19" t="s">
        <v>690</v>
      </c>
      <c r="D566" s="19">
        <v>-37893665</v>
      </c>
    </row>
    <row r="567" spans="1:4" x14ac:dyDescent="0.2">
      <c r="A567" s="202">
        <f t="shared" si="8"/>
        <v>0</v>
      </c>
      <c r="B567" s="19"/>
      <c r="C567" s="19"/>
    </row>
    <row r="568" spans="1:4" x14ac:dyDescent="0.2">
      <c r="A568" s="202">
        <f t="shared" si="8"/>
        <v>6</v>
      </c>
      <c r="B568" s="19" t="s">
        <v>2019</v>
      </c>
      <c r="C568" s="19" t="s">
        <v>2020</v>
      </c>
      <c r="D568" s="19">
        <v>-7775650</v>
      </c>
    </row>
    <row r="569" spans="1:4" x14ac:dyDescent="0.2">
      <c r="A569" s="202">
        <f t="shared" si="8"/>
        <v>8</v>
      </c>
      <c r="B569" s="19" t="s">
        <v>2021</v>
      </c>
      <c r="C569" s="19" t="s">
        <v>2022</v>
      </c>
      <c r="D569" s="19">
        <v>-7775650</v>
      </c>
    </row>
    <row r="570" spans="1:4" x14ac:dyDescent="0.2">
      <c r="A570" s="202">
        <f t="shared" si="8"/>
        <v>10</v>
      </c>
      <c r="B570" s="19" t="s">
        <v>2023</v>
      </c>
      <c r="C570" s="19" t="s">
        <v>2024</v>
      </c>
      <c r="D570" s="19">
        <v>-7775650</v>
      </c>
    </row>
    <row r="571" spans="1:4" x14ac:dyDescent="0.2">
      <c r="A571" s="202">
        <f t="shared" si="8"/>
        <v>0</v>
      </c>
      <c r="B571" s="19"/>
      <c r="C571" s="19"/>
    </row>
    <row r="572" spans="1:4" x14ac:dyDescent="0.2">
      <c r="A572" s="202">
        <f t="shared" si="8"/>
        <v>6</v>
      </c>
      <c r="B572" s="19" t="s">
        <v>692</v>
      </c>
      <c r="C572" s="19" t="s">
        <v>693</v>
      </c>
      <c r="D572" s="19">
        <v>-4759213.0700000059</v>
      </c>
    </row>
    <row r="573" spans="1:4" x14ac:dyDescent="0.2">
      <c r="A573" s="202">
        <f t="shared" si="8"/>
        <v>8</v>
      </c>
      <c r="B573" s="19" t="s">
        <v>694</v>
      </c>
      <c r="C573" s="19" t="s">
        <v>695</v>
      </c>
      <c r="D573" s="19">
        <v>-4759213.0700000059</v>
      </c>
    </row>
    <row r="574" spans="1:4" x14ac:dyDescent="0.2">
      <c r="A574" s="202">
        <f t="shared" si="8"/>
        <v>10</v>
      </c>
      <c r="B574" s="19" t="s">
        <v>696</v>
      </c>
      <c r="C574" s="19" t="s">
        <v>108</v>
      </c>
      <c r="D574" s="19">
        <v>-4759213.0700000059</v>
      </c>
    </row>
    <row r="575" spans="1:4" x14ac:dyDescent="0.2">
      <c r="A575" s="202">
        <f t="shared" si="8"/>
        <v>0</v>
      </c>
      <c r="B575" s="19"/>
      <c r="C575" s="19"/>
    </row>
    <row r="576" spans="1:4" x14ac:dyDescent="0.2">
      <c r="A576" s="202">
        <f t="shared" si="8"/>
        <v>6</v>
      </c>
      <c r="B576" s="19" t="s">
        <v>697</v>
      </c>
      <c r="C576" s="19" t="s">
        <v>698</v>
      </c>
      <c r="D576" s="19">
        <v>-161791687</v>
      </c>
    </row>
    <row r="577" spans="1:4" x14ac:dyDescent="0.2">
      <c r="A577" s="202">
        <f t="shared" si="8"/>
        <v>8</v>
      </c>
      <c r="B577" s="19" t="s">
        <v>699</v>
      </c>
      <c r="C577" s="19" t="s">
        <v>700</v>
      </c>
      <c r="D577" s="19">
        <v>-161791687</v>
      </c>
    </row>
    <row r="578" spans="1:4" x14ac:dyDescent="0.2">
      <c r="A578" s="202">
        <f t="shared" si="8"/>
        <v>10</v>
      </c>
      <c r="B578" s="19" t="s">
        <v>702</v>
      </c>
      <c r="C578" s="19" t="s">
        <v>703</v>
      </c>
      <c r="D578" s="19">
        <v>-149340841</v>
      </c>
    </row>
    <row r="579" spans="1:4" x14ac:dyDescent="0.2">
      <c r="A579" s="202">
        <f t="shared" ref="A579:A642" si="9">+LEN(B579)</f>
        <v>10</v>
      </c>
      <c r="B579" s="19" t="s">
        <v>706</v>
      </c>
      <c r="C579" s="19" t="s">
        <v>707</v>
      </c>
      <c r="D579" s="19">
        <v>-313851</v>
      </c>
    </row>
    <row r="580" spans="1:4" x14ac:dyDescent="0.2">
      <c r="A580" s="202">
        <f t="shared" si="9"/>
        <v>10</v>
      </c>
      <c r="B580" s="19" t="s">
        <v>1496</v>
      </c>
      <c r="C580" s="19" t="s">
        <v>1497</v>
      </c>
      <c r="D580" s="19">
        <v>-124791</v>
      </c>
    </row>
    <row r="581" spans="1:4" x14ac:dyDescent="0.2">
      <c r="A581" s="202">
        <f t="shared" si="9"/>
        <v>10</v>
      </c>
      <c r="B581" s="19" t="s">
        <v>712</v>
      </c>
      <c r="C581" s="19" t="s">
        <v>713</v>
      </c>
      <c r="D581" s="19">
        <v>-2324281</v>
      </c>
    </row>
    <row r="582" spans="1:4" x14ac:dyDescent="0.2">
      <c r="A582" s="202">
        <f t="shared" si="9"/>
        <v>10</v>
      </c>
      <c r="B582" s="19" t="s">
        <v>714</v>
      </c>
      <c r="C582" s="19" t="s">
        <v>715</v>
      </c>
      <c r="D582" s="19">
        <v>-187923</v>
      </c>
    </row>
    <row r="583" spans="1:4" x14ac:dyDescent="0.2">
      <c r="A583" s="202">
        <f t="shared" si="9"/>
        <v>10</v>
      </c>
      <c r="B583" s="19" t="s">
        <v>2025</v>
      </c>
      <c r="C583" s="19" t="s">
        <v>2026</v>
      </c>
      <c r="D583" s="19">
        <v>-9500000</v>
      </c>
    </row>
    <row r="584" spans="1:4" x14ac:dyDescent="0.2">
      <c r="A584" s="202">
        <f t="shared" si="9"/>
        <v>6</v>
      </c>
      <c r="B584" s="19" t="s">
        <v>2281</v>
      </c>
      <c r="C584" s="19" t="s">
        <v>2274</v>
      </c>
      <c r="D584" s="19">
        <v>0</v>
      </c>
    </row>
    <row r="585" spans="1:4" x14ac:dyDescent="0.2">
      <c r="A585" s="202">
        <f t="shared" si="9"/>
        <v>0</v>
      </c>
      <c r="B585" s="19"/>
      <c r="C585" s="19"/>
    </row>
    <row r="586" spans="1:4" x14ac:dyDescent="0.2">
      <c r="A586" s="202">
        <f t="shared" si="9"/>
        <v>6</v>
      </c>
      <c r="B586" s="19" t="s">
        <v>718</v>
      </c>
      <c r="C586" s="19" t="s">
        <v>719</v>
      </c>
      <c r="D586" s="19">
        <v>-68774211</v>
      </c>
    </row>
    <row r="587" spans="1:4" x14ac:dyDescent="0.2">
      <c r="A587" s="202">
        <f t="shared" si="9"/>
        <v>8</v>
      </c>
      <c r="B587" s="19" t="s">
        <v>722</v>
      </c>
      <c r="C587" s="19" t="s">
        <v>723</v>
      </c>
      <c r="D587" s="19">
        <v>-68774211</v>
      </c>
    </row>
    <row r="588" spans="1:4" x14ac:dyDescent="0.2">
      <c r="A588" s="202">
        <f t="shared" si="9"/>
        <v>10</v>
      </c>
      <c r="B588" s="19" t="s">
        <v>725</v>
      </c>
      <c r="C588" s="19" t="s">
        <v>726</v>
      </c>
      <c r="D588" s="19">
        <v>-68774211</v>
      </c>
    </row>
    <row r="589" spans="1:4" x14ac:dyDescent="0.2">
      <c r="A589" s="202">
        <f t="shared" si="9"/>
        <v>0</v>
      </c>
      <c r="B589" s="19"/>
      <c r="C589" s="19"/>
    </row>
    <row r="590" spans="1:4" x14ac:dyDescent="0.2">
      <c r="A590" s="261">
        <f t="shared" si="9"/>
        <v>4</v>
      </c>
      <c r="B590" s="262" t="s">
        <v>728</v>
      </c>
      <c r="C590" s="262" t="s">
        <v>47</v>
      </c>
      <c r="D590" s="262">
        <v>-67136144.030000001</v>
      </c>
    </row>
    <row r="591" spans="1:4" x14ac:dyDescent="0.2">
      <c r="A591" s="202">
        <f t="shared" si="9"/>
        <v>6</v>
      </c>
      <c r="B591" s="19" t="s">
        <v>730</v>
      </c>
      <c r="C591" s="19" t="s">
        <v>731</v>
      </c>
      <c r="D591" s="19">
        <v>-115627133</v>
      </c>
    </row>
    <row r="592" spans="1:4" x14ac:dyDescent="0.2">
      <c r="A592" s="202">
        <f t="shared" si="9"/>
        <v>8</v>
      </c>
      <c r="B592" s="19" t="s">
        <v>734</v>
      </c>
      <c r="C592" s="19" t="s">
        <v>735</v>
      </c>
      <c r="D592" s="19">
        <v>-115627133</v>
      </c>
    </row>
    <row r="593" spans="1:4" x14ac:dyDescent="0.2">
      <c r="A593" s="202">
        <f t="shared" si="9"/>
        <v>10</v>
      </c>
      <c r="B593" s="19" t="s">
        <v>738</v>
      </c>
      <c r="C593" s="19" t="s">
        <v>739</v>
      </c>
      <c r="D593" s="19">
        <v>-115627133</v>
      </c>
    </row>
    <row r="594" spans="1:4" x14ac:dyDescent="0.2">
      <c r="A594" s="202">
        <f t="shared" si="9"/>
        <v>0</v>
      </c>
      <c r="B594" s="19"/>
      <c r="C594" s="19"/>
    </row>
    <row r="595" spans="1:4" x14ac:dyDescent="0.2">
      <c r="A595" s="202">
        <f t="shared" si="9"/>
        <v>6</v>
      </c>
      <c r="B595" s="19" t="s">
        <v>741</v>
      </c>
      <c r="C595" s="19" t="s">
        <v>742</v>
      </c>
      <c r="D595" s="19">
        <v>16606713.969999991</v>
      </c>
    </row>
    <row r="596" spans="1:4" x14ac:dyDescent="0.2">
      <c r="A596" s="202">
        <f t="shared" si="9"/>
        <v>8</v>
      </c>
      <c r="B596" s="19" t="s">
        <v>744</v>
      </c>
      <c r="C596" s="19" t="s">
        <v>745</v>
      </c>
      <c r="D596" s="19">
        <v>16606713.969999991</v>
      </c>
    </row>
    <row r="597" spans="1:4" x14ac:dyDescent="0.2">
      <c r="A597" s="202">
        <f t="shared" si="9"/>
        <v>10</v>
      </c>
      <c r="B597" s="19" t="s">
        <v>747</v>
      </c>
      <c r="C597" s="19" t="s">
        <v>748</v>
      </c>
      <c r="D597" s="19">
        <v>85152.429999999935</v>
      </c>
    </row>
    <row r="598" spans="1:4" x14ac:dyDescent="0.2">
      <c r="A598" s="202">
        <f t="shared" si="9"/>
        <v>10</v>
      </c>
      <c r="B598" s="19" t="s">
        <v>750</v>
      </c>
      <c r="C598" s="19" t="s">
        <v>751</v>
      </c>
      <c r="D598" s="19">
        <v>16521561.539999992</v>
      </c>
    </row>
    <row r="599" spans="1:4" x14ac:dyDescent="0.2">
      <c r="A599" s="202">
        <f t="shared" si="9"/>
        <v>0</v>
      </c>
      <c r="B599" s="19"/>
      <c r="C599" s="19"/>
    </row>
    <row r="600" spans="1:4" x14ac:dyDescent="0.2">
      <c r="A600" s="202">
        <f t="shared" si="9"/>
        <v>6</v>
      </c>
      <c r="B600" s="19" t="s">
        <v>754</v>
      </c>
      <c r="C600" s="19" t="s">
        <v>755</v>
      </c>
      <c r="D600" s="19">
        <v>21241939</v>
      </c>
    </row>
    <row r="601" spans="1:4" x14ac:dyDescent="0.2">
      <c r="A601" s="202">
        <f t="shared" si="9"/>
        <v>8</v>
      </c>
      <c r="B601" s="19" t="s">
        <v>757</v>
      </c>
      <c r="C601" s="19" t="s">
        <v>758</v>
      </c>
      <c r="D601" s="19">
        <v>21241939</v>
      </c>
    </row>
    <row r="602" spans="1:4" x14ac:dyDescent="0.2">
      <c r="A602" s="202">
        <f t="shared" si="9"/>
        <v>10</v>
      </c>
      <c r="B602" s="19" t="s">
        <v>761</v>
      </c>
      <c r="C602" s="19" t="s">
        <v>762</v>
      </c>
      <c r="D602" s="19">
        <v>21241939</v>
      </c>
    </row>
    <row r="603" spans="1:4" x14ac:dyDescent="0.2">
      <c r="A603" s="202">
        <f t="shared" si="9"/>
        <v>0</v>
      </c>
      <c r="B603" s="19"/>
      <c r="C603" s="19"/>
    </row>
    <row r="604" spans="1:4" x14ac:dyDescent="0.2">
      <c r="A604" s="202">
        <f t="shared" si="9"/>
        <v>6</v>
      </c>
      <c r="B604" s="19" t="s">
        <v>766</v>
      </c>
      <c r="C604" s="19" t="s">
        <v>767</v>
      </c>
      <c r="D604" s="19">
        <v>4733762</v>
      </c>
    </row>
    <row r="605" spans="1:4" x14ac:dyDescent="0.2">
      <c r="A605" s="202">
        <f t="shared" si="9"/>
        <v>8</v>
      </c>
      <c r="B605" s="19" t="s">
        <v>768</v>
      </c>
      <c r="C605" s="19" t="s">
        <v>769</v>
      </c>
      <c r="D605" s="19">
        <v>4733762</v>
      </c>
    </row>
    <row r="606" spans="1:4" x14ac:dyDescent="0.2">
      <c r="A606" s="202">
        <f t="shared" si="9"/>
        <v>10</v>
      </c>
      <c r="B606" s="19" t="s">
        <v>771</v>
      </c>
      <c r="C606" s="19" t="s">
        <v>772</v>
      </c>
      <c r="D606" s="19">
        <v>4733762</v>
      </c>
    </row>
    <row r="607" spans="1:4" x14ac:dyDescent="0.2">
      <c r="A607" s="202">
        <f t="shared" si="9"/>
        <v>0</v>
      </c>
      <c r="B607" s="19"/>
      <c r="C607" s="19"/>
    </row>
    <row r="608" spans="1:4" x14ac:dyDescent="0.2">
      <c r="A608" s="202">
        <f t="shared" si="9"/>
        <v>6</v>
      </c>
      <c r="B608" s="19" t="s">
        <v>776</v>
      </c>
      <c r="C608" s="19" t="s">
        <v>777</v>
      </c>
      <c r="D608" s="19">
        <v>5908574</v>
      </c>
    </row>
    <row r="609" spans="1:4" x14ac:dyDescent="0.2">
      <c r="A609" s="202">
        <f t="shared" si="9"/>
        <v>8</v>
      </c>
      <c r="B609" s="19" t="s">
        <v>1860</v>
      </c>
      <c r="C609" s="19" t="s">
        <v>1861</v>
      </c>
      <c r="D609" s="19">
        <v>4660614</v>
      </c>
    </row>
    <row r="610" spans="1:4" x14ac:dyDescent="0.2">
      <c r="A610" s="202">
        <f t="shared" si="9"/>
        <v>10</v>
      </c>
      <c r="B610" s="19" t="s">
        <v>1862</v>
      </c>
      <c r="C610" s="19" t="s">
        <v>1863</v>
      </c>
      <c r="D610" s="19">
        <v>4660614</v>
      </c>
    </row>
    <row r="611" spans="1:4" x14ac:dyDescent="0.2">
      <c r="A611" s="202">
        <f t="shared" si="9"/>
        <v>0</v>
      </c>
      <c r="B611" s="19"/>
      <c r="C611" s="19"/>
    </row>
    <row r="612" spans="1:4" x14ac:dyDescent="0.2">
      <c r="A612" s="202">
        <f t="shared" si="9"/>
        <v>8</v>
      </c>
      <c r="B612" s="19" t="s">
        <v>783</v>
      </c>
      <c r="C612" s="19" t="s">
        <v>784</v>
      </c>
      <c r="D612" s="19">
        <v>1247960</v>
      </c>
    </row>
    <row r="613" spans="1:4" x14ac:dyDescent="0.2">
      <c r="A613" s="202">
        <f t="shared" si="9"/>
        <v>10</v>
      </c>
      <c r="B613" s="19" t="s">
        <v>787</v>
      </c>
      <c r="C613" s="19" t="s">
        <v>788</v>
      </c>
      <c r="D613" s="19">
        <v>1247960</v>
      </c>
    </row>
    <row r="614" spans="1:4" x14ac:dyDescent="0.2">
      <c r="A614" s="202">
        <f t="shared" si="9"/>
        <v>0</v>
      </c>
      <c r="B614" s="19"/>
      <c r="C614" s="19"/>
    </row>
    <row r="615" spans="1:4" x14ac:dyDescent="0.2">
      <c r="A615" s="261">
        <f t="shared" si="9"/>
        <v>4</v>
      </c>
      <c r="B615" s="262" t="s">
        <v>791</v>
      </c>
      <c r="C615" s="262" t="s">
        <v>48</v>
      </c>
      <c r="D615" s="262">
        <v>-7555873461.8600006</v>
      </c>
    </row>
    <row r="616" spans="1:4" x14ac:dyDescent="0.2">
      <c r="A616" s="202">
        <f t="shared" si="9"/>
        <v>6</v>
      </c>
      <c r="B616" s="19" t="s">
        <v>792</v>
      </c>
      <c r="C616" s="19" t="s">
        <v>793</v>
      </c>
      <c r="D616" s="19">
        <v>-31807115.799999997</v>
      </c>
    </row>
    <row r="617" spans="1:4" x14ac:dyDescent="0.2">
      <c r="A617" s="202">
        <f t="shared" si="9"/>
        <v>8</v>
      </c>
      <c r="B617" s="19" t="s">
        <v>794</v>
      </c>
      <c r="C617" s="19" t="s">
        <v>795</v>
      </c>
      <c r="D617" s="19">
        <v>-31807115.799999997</v>
      </c>
    </row>
    <row r="618" spans="1:4" x14ac:dyDescent="0.2">
      <c r="A618" s="202">
        <f t="shared" si="9"/>
        <v>10</v>
      </c>
      <c r="B618" s="19" t="s">
        <v>796</v>
      </c>
      <c r="C618" s="19" t="s">
        <v>795</v>
      </c>
      <c r="D618" s="19">
        <v>-31807115.799999997</v>
      </c>
    </row>
    <row r="619" spans="1:4" x14ac:dyDescent="0.2">
      <c r="A619" s="202">
        <f t="shared" si="9"/>
        <v>0</v>
      </c>
      <c r="B619" s="19"/>
      <c r="C619" s="19"/>
    </row>
    <row r="620" spans="1:4" x14ac:dyDescent="0.2">
      <c r="A620" s="202">
        <f t="shared" si="9"/>
        <v>6</v>
      </c>
      <c r="B620" s="19" t="s">
        <v>803</v>
      </c>
      <c r="C620" s="19" t="s">
        <v>804</v>
      </c>
      <c r="D620" s="19">
        <v>0</v>
      </c>
    </row>
    <row r="621" spans="1:4" x14ac:dyDescent="0.2">
      <c r="A621" s="202">
        <f t="shared" si="9"/>
        <v>8</v>
      </c>
      <c r="B621" s="19" t="s">
        <v>807</v>
      </c>
      <c r="C621" s="19" t="s">
        <v>804</v>
      </c>
      <c r="D621" s="19">
        <v>0</v>
      </c>
    </row>
    <row r="622" spans="1:4" x14ac:dyDescent="0.2">
      <c r="A622" s="202">
        <f t="shared" si="9"/>
        <v>10</v>
      </c>
      <c r="B622" s="19" t="s">
        <v>810</v>
      </c>
      <c r="C622" s="19" t="s">
        <v>804</v>
      </c>
      <c r="D622" s="19">
        <v>0</v>
      </c>
    </row>
    <row r="623" spans="1:4" x14ac:dyDescent="0.2">
      <c r="A623" s="202">
        <f t="shared" si="9"/>
        <v>0</v>
      </c>
      <c r="B623" s="19"/>
      <c r="C623" s="19"/>
    </row>
    <row r="624" spans="1:4" x14ac:dyDescent="0.2">
      <c r="A624" s="202">
        <f t="shared" si="9"/>
        <v>6</v>
      </c>
      <c r="B624" s="19" t="s">
        <v>813</v>
      </c>
      <c r="C624" s="19" t="s">
        <v>814</v>
      </c>
      <c r="D624" s="19">
        <v>-669000</v>
      </c>
    </row>
    <row r="625" spans="1:4" x14ac:dyDescent="0.2">
      <c r="A625" s="202">
        <f t="shared" si="9"/>
        <v>8</v>
      </c>
      <c r="B625" s="19" t="s">
        <v>817</v>
      </c>
      <c r="C625" s="19" t="s">
        <v>818</v>
      </c>
      <c r="D625" s="19">
        <v>-401400</v>
      </c>
    </row>
    <row r="626" spans="1:4" x14ac:dyDescent="0.2">
      <c r="A626" s="202">
        <f t="shared" si="9"/>
        <v>10</v>
      </c>
      <c r="B626" s="19" t="s">
        <v>820</v>
      </c>
      <c r="C626" s="19" t="s">
        <v>821</v>
      </c>
      <c r="D626" s="19">
        <v>-401400</v>
      </c>
    </row>
    <row r="627" spans="1:4" x14ac:dyDescent="0.2">
      <c r="A627" s="202">
        <f t="shared" si="9"/>
        <v>0</v>
      </c>
      <c r="B627" s="19"/>
      <c r="C627" s="19"/>
    </row>
    <row r="628" spans="1:4" x14ac:dyDescent="0.2">
      <c r="A628" s="202">
        <f t="shared" si="9"/>
        <v>8</v>
      </c>
      <c r="B628" s="19" t="s">
        <v>824</v>
      </c>
      <c r="C628" s="19" t="s">
        <v>825</v>
      </c>
      <c r="D628" s="19">
        <v>-267600</v>
      </c>
    </row>
    <row r="629" spans="1:4" x14ac:dyDescent="0.2">
      <c r="A629" s="202">
        <f t="shared" si="9"/>
        <v>10</v>
      </c>
      <c r="B629" s="19" t="s">
        <v>827</v>
      </c>
      <c r="C629" s="19" t="s">
        <v>828</v>
      </c>
      <c r="D629" s="19">
        <v>-267600</v>
      </c>
    </row>
    <row r="630" spans="1:4" x14ac:dyDescent="0.2">
      <c r="A630" s="202">
        <f t="shared" si="9"/>
        <v>0</v>
      </c>
      <c r="B630" s="19"/>
      <c r="C630" s="19"/>
    </row>
    <row r="631" spans="1:4" x14ac:dyDescent="0.2">
      <c r="A631" s="202">
        <f t="shared" si="9"/>
        <v>6</v>
      </c>
      <c r="B631" s="19" t="s">
        <v>830</v>
      </c>
      <c r="C631" s="19" t="s">
        <v>831</v>
      </c>
      <c r="D631" s="19">
        <v>-7926588</v>
      </c>
    </row>
    <row r="632" spans="1:4" x14ac:dyDescent="0.2">
      <c r="A632" s="202">
        <f t="shared" si="9"/>
        <v>8</v>
      </c>
      <c r="B632" s="19" t="s">
        <v>834</v>
      </c>
      <c r="C632" s="19" t="s">
        <v>835</v>
      </c>
      <c r="D632" s="19">
        <v>0</v>
      </c>
    </row>
    <row r="633" spans="1:4" x14ac:dyDescent="0.2">
      <c r="A633" s="202">
        <f t="shared" si="9"/>
        <v>10</v>
      </c>
      <c r="B633" s="19" t="s">
        <v>838</v>
      </c>
      <c r="C633" s="19" t="s">
        <v>839</v>
      </c>
      <c r="D633" s="19">
        <v>0</v>
      </c>
    </row>
    <row r="634" spans="1:4" x14ac:dyDescent="0.2">
      <c r="A634" s="202">
        <f t="shared" si="9"/>
        <v>0</v>
      </c>
      <c r="B634" s="19"/>
      <c r="C634" s="19"/>
    </row>
    <row r="635" spans="1:4" x14ac:dyDescent="0.2">
      <c r="A635" s="202">
        <f t="shared" si="9"/>
        <v>8</v>
      </c>
      <c r="B635" s="19" t="s">
        <v>842</v>
      </c>
      <c r="C635" s="19" t="s">
        <v>843</v>
      </c>
      <c r="D635" s="19">
        <v>-2.3283064365386963E-10</v>
      </c>
    </row>
    <row r="636" spans="1:4" x14ac:dyDescent="0.2">
      <c r="A636" s="202">
        <f t="shared" si="9"/>
        <v>10</v>
      </c>
      <c r="B636" s="19" t="s">
        <v>846</v>
      </c>
      <c r="C636" s="19" t="s">
        <v>847</v>
      </c>
      <c r="D636" s="19">
        <v>-2.3283064365386963E-10</v>
      </c>
    </row>
    <row r="637" spans="1:4" x14ac:dyDescent="0.2">
      <c r="A637" s="202">
        <f t="shared" si="9"/>
        <v>0</v>
      </c>
      <c r="B637" s="19"/>
      <c r="C637" s="19"/>
    </row>
    <row r="638" spans="1:4" x14ac:dyDescent="0.2">
      <c r="A638" s="202">
        <f t="shared" si="9"/>
        <v>8</v>
      </c>
      <c r="B638" s="19" t="s">
        <v>856</v>
      </c>
      <c r="C638" s="19" t="s">
        <v>857</v>
      </c>
      <c r="D638" s="19">
        <v>-7926588</v>
      </c>
    </row>
    <row r="639" spans="1:4" x14ac:dyDescent="0.2">
      <c r="A639" s="202">
        <f t="shared" si="9"/>
        <v>10</v>
      </c>
      <c r="B639" s="19" t="s">
        <v>858</v>
      </c>
      <c r="C639" s="19" t="s">
        <v>859</v>
      </c>
      <c r="D639" s="19">
        <v>-7926588</v>
      </c>
    </row>
    <row r="640" spans="1:4" x14ac:dyDescent="0.2">
      <c r="A640" s="202">
        <f t="shared" si="9"/>
        <v>0</v>
      </c>
      <c r="B640" s="19"/>
      <c r="C640" s="19"/>
    </row>
    <row r="641" spans="1:4" x14ac:dyDescent="0.2">
      <c r="A641" s="202">
        <f t="shared" si="9"/>
        <v>6</v>
      </c>
      <c r="B641" s="19" t="s">
        <v>863</v>
      </c>
      <c r="C641" s="19" t="s">
        <v>864</v>
      </c>
      <c r="D641" s="19">
        <v>-16398472</v>
      </c>
    </row>
    <row r="642" spans="1:4" x14ac:dyDescent="0.2">
      <c r="A642" s="202">
        <f t="shared" si="9"/>
        <v>8</v>
      </c>
      <c r="B642" s="19" t="s">
        <v>866</v>
      </c>
      <c r="C642" s="19" t="s">
        <v>867</v>
      </c>
      <c r="D642" s="19">
        <v>-16398472</v>
      </c>
    </row>
    <row r="643" spans="1:4" x14ac:dyDescent="0.2">
      <c r="A643" s="202">
        <f t="shared" ref="A643:A706" si="10">+LEN(B643)</f>
        <v>10</v>
      </c>
      <c r="B643" s="19" t="s">
        <v>870</v>
      </c>
      <c r="C643" s="19" t="s">
        <v>871</v>
      </c>
      <c r="D643" s="19">
        <v>-16398472</v>
      </c>
    </row>
    <row r="644" spans="1:4" x14ac:dyDescent="0.2">
      <c r="A644" s="202">
        <f t="shared" si="10"/>
        <v>0</v>
      </c>
      <c r="B644" s="19"/>
      <c r="C644" s="19"/>
    </row>
    <row r="645" spans="1:4" x14ac:dyDescent="0.2">
      <c r="A645" s="202">
        <f t="shared" si="10"/>
        <v>6</v>
      </c>
      <c r="B645" s="19" t="s">
        <v>876</v>
      </c>
      <c r="C645" s="19" t="s">
        <v>65</v>
      </c>
      <c r="D645" s="19">
        <v>-292314977.05999982</v>
      </c>
    </row>
    <row r="646" spans="1:4" x14ac:dyDescent="0.2">
      <c r="A646" s="202">
        <f t="shared" si="10"/>
        <v>8</v>
      </c>
      <c r="B646" s="19" t="s">
        <v>879</v>
      </c>
      <c r="C646" s="19" t="s">
        <v>65</v>
      </c>
      <c r="D646" s="19">
        <v>-292314977.05999982</v>
      </c>
    </row>
    <row r="647" spans="1:4" x14ac:dyDescent="0.2">
      <c r="A647" s="202">
        <f t="shared" si="10"/>
        <v>10</v>
      </c>
      <c r="B647" s="19" t="s">
        <v>882</v>
      </c>
      <c r="C647" s="19" t="s">
        <v>883</v>
      </c>
      <c r="D647" s="19">
        <v>-212692066.05999985</v>
      </c>
    </row>
    <row r="648" spans="1:4" x14ac:dyDescent="0.2">
      <c r="A648" s="202">
        <f t="shared" si="10"/>
        <v>10</v>
      </c>
      <c r="B648" s="19" t="s">
        <v>884</v>
      </c>
      <c r="C648" s="19" t="s">
        <v>67</v>
      </c>
      <c r="D648" s="19">
        <v>-79622911</v>
      </c>
    </row>
    <row r="649" spans="1:4" x14ac:dyDescent="0.2">
      <c r="A649" s="202">
        <f t="shared" si="10"/>
        <v>0</v>
      </c>
      <c r="B649" s="19"/>
      <c r="C649" s="19"/>
    </row>
    <row r="650" spans="1:4" x14ac:dyDescent="0.2">
      <c r="A650" s="202">
        <f t="shared" si="10"/>
        <v>6</v>
      </c>
      <c r="B650" s="19" t="s">
        <v>887</v>
      </c>
      <c r="C650" s="19" t="s">
        <v>888</v>
      </c>
      <c r="D650" s="19">
        <v>-2232732637.1099997</v>
      </c>
    </row>
    <row r="651" spans="1:4" x14ac:dyDescent="0.2">
      <c r="A651" s="202">
        <f t="shared" si="10"/>
        <v>8</v>
      </c>
      <c r="B651" s="19" t="s">
        <v>889</v>
      </c>
      <c r="C651" s="19" t="s">
        <v>890</v>
      </c>
      <c r="D651" s="19">
        <v>-2050353415.3199997</v>
      </c>
    </row>
    <row r="652" spans="1:4" x14ac:dyDescent="0.2">
      <c r="A652" s="202">
        <f t="shared" si="10"/>
        <v>10</v>
      </c>
      <c r="B652" s="19" t="s">
        <v>892</v>
      </c>
      <c r="C652" s="19" t="s">
        <v>893</v>
      </c>
      <c r="D652" s="19">
        <v>-2050353415.3199997</v>
      </c>
    </row>
    <row r="653" spans="1:4" x14ac:dyDescent="0.2">
      <c r="A653" s="202">
        <f t="shared" si="10"/>
        <v>0</v>
      </c>
      <c r="B653" s="19"/>
      <c r="C653" s="19"/>
    </row>
    <row r="654" spans="1:4" x14ac:dyDescent="0.2">
      <c r="A654" s="202">
        <f t="shared" si="10"/>
        <v>8</v>
      </c>
      <c r="B654" s="19" t="s">
        <v>2033</v>
      </c>
      <c r="C654" s="19" t="s">
        <v>2034</v>
      </c>
      <c r="D654" s="19">
        <v>-11179701.699999999</v>
      </c>
    </row>
    <row r="655" spans="1:4" x14ac:dyDescent="0.2">
      <c r="A655" s="202">
        <f t="shared" si="10"/>
        <v>10</v>
      </c>
      <c r="B655" s="19" t="s">
        <v>2035</v>
      </c>
      <c r="C655" s="19" t="s">
        <v>2036</v>
      </c>
      <c r="D655" s="19">
        <v>-11179701.699999999</v>
      </c>
    </row>
    <row r="656" spans="1:4" x14ac:dyDescent="0.2">
      <c r="A656" s="202">
        <f t="shared" si="10"/>
        <v>0</v>
      </c>
      <c r="B656" s="19"/>
      <c r="C656" s="19"/>
    </row>
    <row r="657" spans="1:4" x14ac:dyDescent="0.2">
      <c r="A657" s="202">
        <f t="shared" si="10"/>
        <v>8</v>
      </c>
      <c r="B657" s="19" t="s">
        <v>900</v>
      </c>
      <c r="C657" s="19" t="s">
        <v>901</v>
      </c>
      <c r="D657" s="19">
        <v>-114292350.08999999</v>
      </c>
    </row>
    <row r="658" spans="1:4" x14ac:dyDescent="0.2">
      <c r="A658" s="202">
        <f t="shared" si="10"/>
        <v>10</v>
      </c>
      <c r="B658" s="19" t="s">
        <v>904</v>
      </c>
      <c r="C658" s="19" t="s">
        <v>901</v>
      </c>
      <c r="D658" s="19">
        <v>-114292350.08999999</v>
      </c>
    </row>
    <row r="659" spans="1:4" x14ac:dyDescent="0.2">
      <c r="A659" s="202">
        <f t="shared" si="10"/>
        <v>0</v>
      </c>
      <c r="B659" s="19"/>
      <c r="C659" s="19"/>
    </row>
    <row r="660" spans="1:4" x14ac:dyDescent="0.2">
      <c r="A660" s="202">
        <f t="shared" si="10"/>
        <v>8</v>
      </c>
      <c r="B660" s="19" t="s">
        <v>1432</v>
      </c>
      <c r="C660" s="19" t="s">
        <v>1430</v>
      </c>
      <c r="D660" s="19">
        <v>-1096323</v>
      </c>
    </row>
    <row r="661" spans="1:4" x14ac:dyDescent="0.2">
      <c r="A661" s="202">
        <f t="shared" si="10"/>
        <v>10</v>
      </c>
      <c r="B661" s="19" t="s">
        <v>1431</v>
      </c>
      <c r="C661" s="19" t="s">
        <v>1430</v>
      </c>
      <c r="D661" s="19">
        <v>-1096323</v>
      </c>
    </row>
    <row r="662" spans="1:4" x14ac:dyDescent="0.2">
      <c r="A662" s="202">
        <f t="shared" si="10"/>
        <v>0</v>
      </c>
      <c r="B662" s="19"/>
      <c r="C662" s="19"/>
    </row>
    <row r="663" spans="1:4" x14ac:dyDescent="0.2">
      <c r="A663" s="202">
        <f t="shared" si="10"/>
        <v>8</v>
      </c>
      <c r="B663" s="19" t="s">
        <v>909</v>
      </c>
      <c r="C663" s="19" t="s">
        <v>910</v>
      </c>
      <c r="D663" s="19">
        <v>-7954828</v>
      </c>
    </row>
    <row r="664" spans="1:4" x14ac:dyDescent="0.2">
      <c r="A664" s="202">
        <f t="shared" si="10"/>
        <v>10</v>
      </c>
      <c r="B664" s="19" t="s">
        <v>911</v>
      </c>
      <c r="C664" s="19" t="s">
        <v>912</v>
      </c>
      <c r="D664" s="19">
        <v>-7954828</v>
      </c>
    </row>
    <row r="665" spans="1:4" x14ac:dyDescent="0.2">
      <c r="A665" s="202">
        <f t="shared" si="10"/>
        <v>0</v>
      </c>
      <c r="B665" s="19"/>
      <c r="C665" s="19"/>
    </row>
    <row r="666" spans="1:4" x14ac:dyDescent="0.2">
      <c r="A666" s="202">
        <f t="shared" si="10"/>
        <v>8</v>
      </c>
      <c r="B666" s="19" t="s">
        <v>921</v>
      </c>
      <c r="C666" s="19" t="s">
        <v>922</v>
      </c>
      <c r="D666" s="19">
        <v>-47856019</v>
      </c>
    </row>
    <row r="667" spans="1:4" x14ac:dyDescent="0.2">
      <c r="A667" s="202">
        <f t="shared" si="10"/>
        <v>10</v>
      </c>
      <c r="B667" s="19" t="s">
        <v>923</v>
      </c>
      <c r="C667" s="19" t="s">
        <v>922</v>
      </c>
      <c r="D667" s="19">
        <v>-47856019</v>
      </c>
    </row>
    <row r="668" spans="1:4" x14ac:dyDescent="0.2">
      <c r="A668" s="202">
        <f t="shared" si="10"/>
        <v>0</v>
      </c>
      <c r="B668" s="19"/>
      <c r="C668" s="19"/>
    </row>
    <row r="669" spans="1:4" x14ac:dyDescent="0.2">
      <c r="A669" s="202">
        <f t="shared" si="10"/>
        <v>6</v>
      </c>
      <c r="B669" s="19" t="s">
        <v>927</v>
      </c>
      <c r="C669" s="19" t="s">
        <v>64</v>
      </c>
      <c r="D669" s="19">
        <v>-58090575</v>
      </c>
    </row>
    <row r="670" spans="1:4" x14ac:dyDescent="0.2">
      <c r="A670" s="202">
        <f t="shared" si="10"/>
        <v>8</v>
      </c>
      <c r="B670" s="19" t="s">
        <v>930</v>
      </c>
      <c r="C670" s="19" t="s">
        <v>64</v>
      </c>
      <c r="D670" s="19">
        <v>-58090575</v>
      </c>
    </row>
    <row r="671" spans="1:4" x14ac:dyDescent="0.2">
      <c r="A671" s="202">
        <f t="shared" si="10"/>
        <v>10</v>
      </c>
      <c r="B671" s="19" t="s">
        <v>933</v>
      </c>
      <c r="C671" s="19" t="s">
        <v>64</v>
      </c>
      <c r="D671" s="19">
        <v>-58090575</v>
      </c>
    </row>
    <row r="672" spans="1:4" x14ac:dyDescent="0.2">
      <c r="A672" s="202">
        <f t="shared" si="10"/>
        <v>0</v>
      </c>
      <c r="B672" s="19"/>
      <c r="C672" s="19"/>
    </row>
    <row r="673" spans="1:4" x14ac:dyDescent="0.2">
      <c r="A673" s="202">
        <f t="shared" si="10"/>
        <v>6</v>
      </c>
      <c r="B673" s="19" t="s">
        <v>936</v>
      </c>
      <c r="C673" s="19" t="s">
        <v>937</v>
      </c>
      <c r="D673" s="19">
        <v>-4915934096.8900003</v>
      </c>
    </row>
    <row r="674" spans="1:4" x14ac:dyDescent="0.2">
      <c r="A674" s="202">
        <f t="shared" si="10"/>
        <v>8</v>
      </c>
      <c r="B674" s="19" t="s">
        <v>939</v>
      </c>
      <c r="C674" s="19" t="s">
        <v>940</v>
      </c>
      <c r="D674" s="19">
        <v>124542674</v>
      </c>
    </row>
    <row r="675" spans="1:4" x14ac:dyDescent="0.2">
      <c r="A675" s="202">
        <f t="shared" si="10"/>
        <v>10</v>
      </c>
      <c r="B675" s="19" t="s">
        <v>943</v>
      </c>
      <c r="C675" s="19" t="s">
        <v>944</v>
      </c>
      <c r="D675" s="19">
        <v>124542674</v>
      </c>
    </row>
    <row r="676" spans="1:4" x14ac:dyDescent="0.2">
      <c r="A676" s="202">
        <f t="shared" si="10"/>
        <v>0</v>
      </c>
      <c r="B676" s="19"/>
      <c r="C676" s="19"/>
    </row>
    <row r="677" spans="1:4" x14ac:dyDescent="0.2">
      <c r="A677" s="202">
        <f t="shared" si="10"/>
        <v>8</v>
      </c>
      <c r="B677" s="19" t="s">
        <v>949</v>
      </c>
      <c r="C677" s="19" t="s">
        <v>950</v>
      </c>
      <c r="D677" s="19">
        <v>-5040476770.8900003</v>
      </c>
    </row>
    <row r="678" spans="1:4" x14ac:dyDescent="0.2">
      <c r="A678" s="202">
        <f t="shared" si="10"/>
        <v>10</v>
      </c>
      <c r="B678" s="19" t="s">
        <v>953</v>
      </c>
      <c r="C678" s="19" t="s">
        <v>950</v>
      </c>
      <c r="D678" s="19">
        <v>-69843310.5</v>
      </c>
    </row>
    <row r="679" spans="1:4" x14ac:dyDescent="0.2">
      <c r="A679" s="202">
        <f t="shared" si="10"/>
        <v>10</v>
      </c>
      <c r="B679" s="19" t="s">
        <v>956</v>
      </c>
      <c r="C679" s="19" t="s">
        <v>48</v>
      </c>
      <c r="D679" s="19">
        <v>-4935335560.3900003</v>
      </c>
    </row>
    <row r="680" spans="1:4" x14ac:dyDescent="0.2">
      <c r="A680" s="202">
        <f t="shared" si="10"/>
        <v>10</v>
      </c>
      <c r="B680" s="19" t="s">
        <v>959</v>
      </c>
      <c r="C680" s="19" t="s">
        <v>960</v>
      </c>
      <c r="D680" s="19">
        <v>-28813747</v>
      </c>
    </row>
    <row r="681" spans="1:4" x14ac:dyDescent="0.2">
      <c r="A681" s="202">
        <f t="shared" si="10"/>
        <v>10</v>
      </c>
      <c r="B681" s="19" t="s">
        <v>961</v>
      </c>
      <c r="C681" s="19" t="s">
        <v>962</v>
      </c>
      <c r="D681" s="19">
        <v>-6484153</v>
      </c>
    </row>
    <row r="682" spans="1:4" x14ac:dyDescent="0.2">
      <c r="A682" s="202">
        <f t="shared" si="10"/>
        <v>0</v>
      </c>
      <c r="B682" s="19"/>
      <c r="C682" s="19"/>
    </row>
    <row r="683" spans="1:4" x14ac:dyDescent="0.2">
      <c r="A683" s="202">
        <f t="shared" si="10"/>
        <v>2</v>
      </c>
      <c r="B683" s="19" t="s">
        <v>965</v>
      </c>
      <c r="C683" s="19" t="s">
        <v>49</v>
      </c>
      <c r="D683" s="19">
        <v>-517437265.67000002</v>
      </c>
    </row>
    <row r="684" spans="1:4" x14ac:dyDescent="0.2">
      <c r="A684" s="261">
        <f t="shared" si="10"/>
        <v>4</v>
      </c>
      <c r="B684" s="262" t="s">
        <v>967</v>
      </c>
      <c r="C684" s="262" t="s">
        <v>50</v>
      </c>
      <c r="D684" s="262">
        <v>-517437265.67000002</v>
      </c>
    </row>
    <row r="685" spans="1:4" x14ac:dyDescent="0.2">
      <c r="A685" s="202">
        <f t="shared" si="10"/>
        <v>6</v>
      </c>
      <c r="B685" s="19" t="s">
        <v>968</v>
      </c>
      <c r="C685" s="19" t="s">
        <v>969</v>
      </c>
      <c r="D685" s="19">
        <v>0</v>
      </c>
    </row>
    <row r="686" spans="1:4" x14ac:dyDescent="0.2">
      <c r="A686" s="202">
        <f t="shared" si="10"/>
        <v>8</v>
      </c>
      <c r="B686" s="19" t="s">
        <v>971</v>
      </c>
      <c r="C686" s="19" t="s">
        <v>972</v>
      </c>
      <c r="D686" s="19">
        <v>0</v>
      </c>
    </row>
    <row r="687" spans="1:4" x14ac:dyDescent="0.2">
      <c r="A687" s="202">
        <f t="shared" si="10"/>
        <v>10</v>
      </c>
      <c r="B687" s="19" t="s">
        <v>974</v>
      </c>
      <c r="C687" s="19" t="s">
        <v>975</v>
      </c>
      <c r="D687" s="19">
        <v>0</v>
      </c>
    </row>
    <row r="688" spans="1:4" x14ac:dyDescent="0.2">
      <c r="A688" s="202">
        <f t="shared" si="10"/>
        <v>0</v>
      </c>
      <c r="B688" s="19"/>
      <c r="C688" s="19"/>
    </row>
    <row r="689" spans="1:4" x14ac:dyDescent="0.2">
      <c r="A689" s="202">
        <f t="shared" si="10"/>
        <v>6</v>
      </c>
      <c r="B689" s="19" t="s">
        <v>979</v>
      </c>
      <c r="C689" s="19" t="s">
        <v>980</v>
      </c>
      <c r="D689" s="19">
        <v>-70576576.00000003</v>
      </c>
    </row>
    <row r="690" spans="1:4" x14ac:dyDescent="0.2">
      <c r="A690" s="202">
        <f t="shared" si="10"/>
        <v>8</v>
      </c>
      <c r="B690" s="19" t="s">
        <v>983</v>
      </c>
      <c r="C690" s="19" t="s">
        <v>984</v>
      </c>
      <c r="D690" s="19">
        <v>-70576576.00000003</v>
      </c>
    </row>
    <row r="691" spans="1:4" x14ac:dyDescent="0.2">
      <c r="A691" s="202">
        <f t="shared" si="10"/>
        <v>10</v>
      </c>
      <c r="B691" s="19" t="s">
        <v>987</v>
      </c>
      <c r="C691" s="19" t="s">
        <v>988</v>
      </c>
      <c r="D691" s="19">
        <v>-70576576.00000003</v>
      </c>
    </row>
    <row r="692" spans="1:4" x14ac:dyDescent="0.2">
      <c r="A692" s="202">
        <f t="shared" si="10"/>
        <v>0</v>
      </c>
      <c r="B692" s="19"/>
      <c r="C692" s="19"/>
    </row>
    <row r="693" spans="1:4" x14ac:dyDescent="0.2">
      <c r="A693" s="202">
        <f t="shared" si="10"/>
        <v>6</v>
      </c>
      <c r="B693" s="19" t="s">
        <v>991</v>
      </c>
      <c r="C693" s="19" t="s">
        <v>992</v>
      </c>
      <c r="D693" s="19">
        <v>-9307652</v>
      </c>
    </row>
    <row r="694" spans="1:4" x14ac:dyDescent="0.2">
      <c r="A694" s="202">
        <f t="shared" si="10"/>
        <v>8</v>
      </c>
      <c r="B694" s="19" t="s">
        <v>995</v>
      </c>
      <c r="C694" s="19" t="s">
        <v>996</v>
      </c>
      <c r="D694" s="19">
        <v>-9307652</v>
      </c>
    </row>
    <row r="695" spans="1:4" x14ac:dyDescent="0.2">
      <c r="A695" s="202">
        <f t="shared" si="10"/>
        <v>10</v>
      </c>
      <c r="B695" s="19" t="s">
        <v>998</v>
      </c>
      <c r="C695" s="19" t="s">
        <v>999</v>
      </c>
      <c r="D695" s="19">
        <v>-9307652</v>
      </c>
    </row>
    <row r="696" spans="1:4" x14ac:dyDescent="0.2">
      <c r="A696" s="202">
        <f t="shared" si="10"/>
        <v>0</v>
      </c>
      <c r="B696" s="19"/>
      <c r="C696" s="19"/>
    </row>
    <row r="697" spans="1:4" x14ac:dyDescent="0.2">
      <c r="A697" s="202">
        <f t="shared" si="10"/>
        <v>6</v>
      </c>
      <c r="B697" s="19" t="s">
        <v>1002</v>
      </c>
      <c r="C697" s="19" t="s">
        <v>1003</v>
      </c>
      <c r="D697" s="19">
        <v>-13964086.000000007</v>
      </c>
    </row>
    <row r="698" spans="1:4" x14ac:dyDescent="0.2">
      <c r="A698" s="202">
        <f t="shared" si="10"/>
        <v>8</v>
      </c>
      <c r="B698" s="19" t="s">
        <v>1005</v>
      </c>
      <c r="C698" s="19" t="s">
        <v>1006</v>
      </c>
      <c r="D698" s="19">
        <v>-13964086.000000007</v>
      </c>
    </row>
    <row r="699" spans="1:4" x14ac:dyDescent="0.2">
      <c r="A699" s="202">
        <f t="shared" si="10"/>
        <v>10</v>
      </c>
      <c r="B699" s="19" t="s">
        <v>1009</v>
      </c>
      <c r="C699" s="19" t="s">
        <v>1006</v>
      </c>
      <c r="D699" s="19">
        <v>-13964086.000000007</v>
      </c>
    </row>
    <row r="700" spans="1:4" x14ac:dyDescent="0.2">
      <c r="A700" s="202">
        <f t="shared" si="10"/>
        <v>0</v>
      </c>
      <c r="B700" s="19"/>
      <c r="C700" s="19"/>
    </row>
    <row r="701" spans="1:4" x14ac:dyDescent="0.2">
      <c r="A701" s="202">
        <f t="shared" si="10"/>
        <v>6</v>
      </c>
      <c r="B701" s="19" t="s">
        <v>1012</v>
      </c>
      <c r="C701" s="19" t="s">
        <v>1013</v>
      </c>
      <c r="D701" s="19">
        <v>-47355167.960000001</v>
      </c>
    </row>
    <row r="702" spans="1:4" x14ac:dyDescent="0.2">
      <c r="A702" s="202">
        <f t="shared" si="10"/>
        <v>8</v>
      </c>
      <c r="B702" s="19" t="s">
        <v>1014</v>
      </c>
      <c r="C702" s="19" t="s">
        <v>1015</v>
      </c>
      <c r="D702" s="19">
        <v>-47355167.960000001</v>
      </c>
    </row>
    <row r="703" spans="1:4" x14ac:dyDescent="0.2">
      <c r="A703" s="202">
        <f t="shared" si="10"/>
        <v>10</v>
      </c>
      <c r="B703" s="19" t="s">
        <v>1017</v>
      </c>
      <c r="C703" s="19" t="s">
        <v>1015</v>
      </c>
      <c r="D703" s="19">
        <v>-47355167.960000001</v>
      </c>
    </row>
    <row r="704" spans="1:4" x14ac:dyDescent="0.2">
      <c r="A704" s="202">
        <f t="shared" si="10"/>
        <v>0</v>
      </c>
      <c r="B704" s="19"/>
      <c r="C704" s="19"/>
    </row>
    <row r="705" spans="1:4" x14ac:dyDescent="0.2">
      <c r="A705" s="202">
        <f t="shared" si="10"/>
        <v>6</v>
      </c>
      <c r="B705" s="19" t="s">
        <v>1021</v>
      </c>
      <c r="C705" s="19" t="s">
        <v>1022</v>
      </c>
      <c r="D705" s="19">
        <v>-109513819.91</v>
      </c>
    </row>
    <row r="706" spans="1:4" x14ac:dyDescent="0.2">
      <c r="A706" s="202">
        <f t="shared" si="10"/>
        <v>8</v>
      </c>
      <c r="B706" s="19" t="s">
        <v>1025</v>
      </c>
      <c r="C706" s="19" t="s">
        <v>1026</v>
      </c>
      <c r="D706" s="19">
        <v>-109513819.91</v>
      </c>
    </row>
    <row r="707" spans="1:4" x14ac:dyDescent="0.2">
      <c r="A707" s="202">
        <f t="shared" ref="A707:A770" si="11">+LEN(B707)</f>
        <v>10</v>
      </c>
      <c r="B707" s="19" t="s">
        <v>1027</v>
      </c>
      <c r="C707" s="19" t="s">
        <v>1022</v>
      </c>
      <c r="D707" s="19">
        <v>-109513819.91</v>
      </c>
    </row>
    <row r="708" spans="1:4" x14ac:dyDescent="0.2">
      <c r="A708" s="202">
        <f t="shared" si="11"/>
        <v>0</v>
      </c>
      <c r="B708" s="19"/>
      <c r="C708" s="19"/>
    </row>
    <row r="709" spans="1:4" x14ac:dyDescent="0.2">
      <c r="A709" s="202">
        <f t="shared" si="11"/>
        <v>6</v>
      </c>
      <c r="B709" s="19" t="s">
        <v>1031</v>
      </c>
      <c r="C709" s="19" t="s">
        <v>1032</v>
      </c>
      <c r="D709" s="19">
        <v>-142798721</v>
      </c>
    </row>
    <row r="710" spans="1:4" x14ac:dyDescent="0.2">
      <c r="A710" s="202">
        <f t="shared" si="11"/>
        <v>8</v>
      </c>
      <c r="B710" s="19" t="s">
        <v>1035</v>
      </c>
      <c r="C710" s="19" t="s">
        <v>1036</v>
      </c>
      <c r="D710" s="19">
        <v>-142798721</v>
      </c>
    </row>
    <row r="711" spans="1:4" x14ac:dyDescent="0.2">
      <c r="A711" s="202">
        <f t="shared" si="11"/>
        <v>10</v>
      </c>
      <c r="B711" s="19" t="s">
        <v>1039</v>
      </c>
      <c r="C711" s="19" t="s">
        <v>1036</v>
      </c>
      <c r="D711" s="19">
        <v>-142798721</v>
      </c>
    </row>
    <row r="712" spans="1:4" x14ac:dyDescent="0.2">
      <c r="A712" s="202">
        <f t="shared" si="11"/>
        <v>0</v>
      </c>
      <c r="B712" s="19"/>
      <c r="C712" s="19"/>
    </row>
    <row r="713" spans="1:4" x14ac:dyDescent="0.2">
      <c r="A713" s="202">
        <f t="shared" si="11"/>
        <v>6</v>
      </c>
      <c r="B713" s="19" t="s">
        <v>2043</v>
      </c>
      <c r="C713" s="19" t="s">
        <v>2044</v>
      </c>
      <c r="D713" s="19">
        <v>-1</v>
      </c>
    </row>
    <row r="714" spans="1:4" x14ac:dyDescent="0.2">
      <c r="A714" s="202">
        <f t="shared" si="11"/>
        <v>8</v>
      </c>
      <c r="B714" s="19" t="s">
        <v>2045</v>
      </c>
      <c r="C714" s="19" t="s">
        <v>2044</v>
      </c>
      <c r="D714" s="19">
        <v>-1</v>
      </c>
    </row>
    <row r="715" spans="1:4" x14ac:dyDescent="0.2">
      <c r="A715" s="202">
        <f t="shared" si="11"/>
        <v>10</v>
      </c>
      <c r="B715" s="19" t="s">
        <v>2046</v>
      </c>
      <c r="C715" s="19" t="s">
        <v>2047</v>
      </c>
      <c r="D715" s="19">
        <v>-1</v>
      </c>
    </row>
    <row r="716" spans="1:4" x14ac:dyDescent="0.2">
      <c r="A716" s="202">
        <f t="shared" si="11"/>
        <v>0</v>
      </c>
      <c r="B716" s="19"/>
      <c r="C716" s="19"/>
    </row>
    <row r="717" spans="1:4" x14ac:dyDescent="0.2">
      <c r="A717" s="202">
        <f t="shared" si="11"/>
        <v>6</v>
      </c>
      <c r="B717" s="19" t="s">
        <v>1042</v>
      </c>
      <c r="C717" s="19" t="s">
        <v>1043</v>
      </c>
      <c r="D717" s="19">
        <v>-74996416.629999995</v>
      </c>
    </row>
    <row r="718" spans="1:4" x14ac:dyDescent="0.2">
      <c r="A718" s="202">
        <f t="shared" si="11"/>
        <v>8</v>
      </c>
      <c r="B718" s="19" t="s">
        <v>1046</v>
      </c>
      <c r="C718" s="19" t="s">
        <v>1047</v>
      </c>
      <c r="D718" s="19">
        <v>-73580851.629999995</v>
      </c>
    </row>
    <row r="719" spans="1:4" x14ac:dyDescent="0.2">
      <c r="A719" s="202">
        <f t="shared" si="11"/>
        <v>10</v>
      </c>
      <c r="B719" s="19" t="s">
        <v>1048</v>
      </c>
      <c r="C719" s="19" t="s">
        <v>1049</v>
      </c>
      <c r="D719" s="19">
        <v>-73580851.629999995</v>
      </c>
    </row>
    <row r="720" spans="1:4" x14ac:dyDescent="0.2">
      <c r="A720" s="202">
        <f t="shared" si="11"/>
        <v>0</v>
      </c>
      <c r="B720" s="19"/>
      <c r="C720" s="19"/>
    </row>
    <row r="721" spans="1:4" x14ac:dyDescent="0.2">
      <c r="A721" s="202">
        <f t="shared" si="11"/>
        <v>8</v>
      </c>
      <c r="B721" s="19" t="s">
        <v>1054</v>
      </c>
      <c r="C721" s="19" t="s">
        <v>1055</v>
      </c>
      <c r="D721" s="19">
        <v>-1415564.9999999963</v>
      </c>
    </row>
    <row r="722" spans="1:4" x14ac:dyDescent="0.2">
      <c r="A722" s="202">
        <f t="shared" si="11"/>
        <v>10</v>
      </c>
      <c r="B722" s="19" t="s">
        <v>1056</v>
      </c>
      <c r="C722" s="19" t="s">
        <v>1057</v>
      </c>
      <c r="D722" s="19">
        <v>-1415564.9999999963</v>
      </c>
    </row>
    <row r="723" spans="1:4" x14ac:dyDescent="0.2">
      <c r="A723" s="202">
        <f t="shared" si="11"/>
        <v>0</v>
      </c>
      <c r="B723" s="19"/>
      <c r="C723" s="19"/>
    </row>
    <row r="724" spans="1:4" x14ac:dyDescent="0.2">
      <c r="A724" s="202">
        <f t="shared" si="11"/>
        <v>6</v>
      </c>
      <c r="B724" s="19" t="s">
        <v>1062</v>
      </c>
      <c r="C724" s="19" t="s">
        <v>1063</v>
      </c>
      <c r="D724" s="19">
        <v>-2808988</v>
      </c>
    </row>
    <row r="725" spans="1:4" x14ac:dyDescent="0.2">
      <c r="A725" s="202">
        <f t="shared" si="11"/>
        <v>8</v>
      </c>
      <c r="B725" s="19" t="s">
        <v>1066</v>
      </c>
      <c r="C725" s="19" t="s">
        <v>110</v>
      </c>
      <c r="D725" s="19">
        <v>-2808988</v>
      </c>
    </row>
    <row r="726" spans="1:4" x14ac:dyDescent="0.2">
      <c r="A726" s="202">
        <f t="shared" si="11"/>
        <v>10</v>
      </c>
      <c r="B726" s="19" t="s">
        <v>1067</v>
      </c>
      <c r="C726" s="19" t="s">
        <v>110</v>
      </c>
      <c r="D726" s="19">
        <v>-2808988</v>
      </c>
    </row>
    <row r="727" spans="1:4" x14ac:dyDescent="0.2">
      <c r="A727" s="202">
        <f t="shared" si="11"/>
        <v>0</v>
      </c>
      <c r="B727" s="19"/>
      <c r="C727" s="19"/>
    </row>
    <row r="728" spans="1:4" x14ac:dyDescent="0.2">
      <c r="A728" s="202">
        <f t="shared" si="11"/>
        <v>6</v>
      </c>
      <c r="B728" s="19" t="s">
        <v>2048</v>
      </c>
      <c r="C728" s="19" t="s">
        <v>2049</v>
      </c>
      <c r="D728" s="19">
        <v>-14912652</v>
      </c>
    </row>
    <row r="729" spans="1:4" x14ac:dyDescent="0.2">
      <c r="A729" s="202">
        <f t="shared" si="11"/>
        <v>8</v>
      </c>
      <c r="B729" s="19" t="s">
        <v>2050</v>
      </c>
      <c r="C729" s="19" t="s">
        <v>2051</v>
      </c>
      <c r="D729" s="19">
        <v>-14912652</v>
      </c>
    </row>
    <row r="730" spans="1:4" x14ac:dyDescent="0.2">
      <c r="A730" s="202">
        <f t="shared" si="11"/>
        <v>10</v>
      </c>
      <c r="B730" s="19" t="s">
        <v>2052</v>
      </c>
      <c r="C730" s="19" t="s">
        <v>2051</v>
      </c>
      <c r="D730" s="19">
        <v>-14912652</v>
      </c>
    </row>
    <row r="731" spans="1:4" x14ac:dyDescent="0.2">
      <c r="A731" s="202">
        <f t="shared" si="11"/>
        <v>0</v>
      </c>
      <c r="B731" s="19"/>
      <c r="C731" s="19"/>
    </row>
    <row r="732" spans="1:4" x14ac:dyDescent="0.2">
      <c r="A732" s="202">
        <f t="shared" si="11"/>
        <v>6</v>
      </c>
      <c r="B732" s="19" t="s">
        <v>1078</v>
      </c>
      <c r="C732" s="19" t="s">
        <v>1079</v>
      </c>
      <c r="D732" s="19">
        <v>-20209575</v>
      </c>
    </row>
    <row r="733" spans="1:4" x14ac:dyDescent="0.2">
      <c r="A733" s="202">
        <f t="shared" si="11"/>
        <v>8</v>
      </c>
      <c r="B733" s="19" t="s">
        <v>1080</v>
      </c>
      <c r="C733" s="19" t="s">
        <v>1081</v>
      </c>
      <c r="D733" s="19">
        <v>-20209575</v>
      </c>
    </row>
    <row r="734" spans="1:4" x14ac:dyDescent="0.2">
      <c r="A734" s="202">
        <f t="shared" si="11"/>
        <v>10</v>
      </c>
      <c r="B734" s="19" t="s">
        <v>1084</v>
      </c>
      <c r="C734" s="19" t="s">
        <v>1081</v>
      </c>
      <c r="D734" s="19">
        <v>-20209575</v>
      </c>
    </row>
    <row r="735" spans="1:4" x14ac:dyDescent="0.2">
      <c r="A735" s="202">
        <f t="shared" si="11"/>
        <v>0</v>
      </c>
      <c r="B735" s="19"/>
      <c r="C735" s="19"/>
    </row>
    <row r="736" spans="1:4" x14ac:dyDescent="0.2">
      <c r="A736" s="202">
        <f t="shared" si="11"/>
        <v>6</v>
      </c>
      <c r="B736" s="19" t="s">
        <v>1089</v>
      </c>
      <c r="C736" s="19" t="s">
        <v>1090</v>
      </c>
      <c r="D736" s="19">
        <v>-396842.17000000004</v>
      </c>
    </row>
    <row r="737" spans="1:4" x14ac:dyDescent="0.2">
      <c r="A737" s="202">
        <f t="shared" si="11"/>
        <v>8</v>
      </c>
      <c r="B737" s="19" t="s">
        <v>1091</v>
      </c>
      <c r="C737" s="19" t="s">
        <v>1092</v>
      </c>
      <c r="D737" s="19">
        <v>-396842.17000000004</v>
      </c>
    </row>
    <row r="738" spans="1:4" x14ac:dyDescent="0.2">
      <c r="A738" s="202">
        <f t="shared" si="11"/>
        <v>10</v>
      </c>
      <c r="B738" s="19" t="s">
        <v>1095</v>
      </c>
      <c r="C738" s="19" t="s">
        <v>1090</v>
      </c>
      <c r="D738" s="19">
        <v>-396842.17000000004</v>
      </c>
    </row>
    <row r="739" spans="1:4" x14ac:dyDescent="0.2">
      <c r="A739" s="202">
        <f t="shared" si="11"/>
        <v>6</v>
      </c>
      <c r="B739" s="19" t="s">
        <v>1098</v>
      </c>
      <c r="C739" s="19" t="s">
        <v>1099</v>
      </c>
      <c r="D739" s="19">
        <v>-4844500</v>
      </c>
    </row>
    <row r="740" spans="1:4" x14ac:dyDescent="0.2">
      <c r="A740" s="202">
        <f t="shared" si="11"/>
        <v>8</v>
      </c>
      <c r="B740" s="19" t="s">
        <v>1100</v>
      </c>
      <c r="C740" s="19" t="s">
        <v>1101</v>
      </c>
      <c r="D740" s="19">
        <v>-4844500</v>
      </c>
    </row>
    <row r="741" spans="1:4" x14ac:dyDescent="0.2">
      <c r="A741" s="202">
        <f t="shared" si="11"/>
        <v>10</v>
      </c>
      <c r="B741" s="19" t="s">
        <v>1103</v>
      </c>
      <c r="C741" s="19" t="s">
        <v>1101</v>
      </c>
      <c r="D741" s="19">
        <v>-4844500</v>
      </c>
    </row>
    <row r="742" spans="1:4" x14ac:dyDescent="0.2">
      <c r="A742" s="202">
        <f t="shared" si="11"/>
        <v>6</v>
      </c>
      <c r="B742" s="19" t="s">
        <v>1107</v>
      </c>
      <c r="C742" s="19" t="s">
        <v>1108</v>
      </c>
      <c r="D742" s="19">
        <v>-5752268</v>
      </c>
    </row>
    <row r="743" spans="1:4" x14ac:dyDescent="0.2">
      <c r="A743" s="202">
        <f t="shared" si="11"/>
        <v>8</v>
      </c>
      <c r="B743" s="19" t="s">
        <v>1111</v>
      </c>
      <c r="C743" s="19" t="s">
        <v>1108</v>
      </c>
      <c r="D743" s="19">
        <v>-5752268</v>
      </c>
    </row>
    <row r="744" spans="1:4" x14ac:dyDescent="0.2">
      <c r="A744" s="202">
        <f t="shared" si="11"/>
        <v>10</v>
      </c>
      <c r="B744" s="19" t="s">
        <v>1112</v>
      </c>
      <c r="C744" s="19" t="s">
        <v>1113</v>
      </c>
      <c r="D744" s="19">
        <v>1917255</v>
      </c>
    </row>
    <row r="745" spans="1:4" x14ac:dyDescent="0.2">
      <c r="A745" s="202">
        <f t="shared" si="11"/>
        <v>10</v>
      </c>
      <c r="B745" s="19" t="s">
        <v>1115</v>
      </c>
      <c r="C745" s="19" t="s">
        <v>1116</v>
      </c>
      <c r="D745" s="19">
        <v>8374</v>
      </c>
    </row>
    <row r="746" spans="1:4" x14ac:dyDescent="0.2">
      <c r="A746" s="202">
        <f t="shared" si="11"/>
        <v>10</v>
      </c>
      <c r="B746" s="19" t="s">
        <v>1118</v>
      </c>
      <c r="C746" s="19" t="s">
        <v>1003</v>
      </c>
      <c r="D746" s="19">
        <v>11749251</v>
      </c>
    </row>
    <row r="747" spans="1:4" x14ac:dyDescent="0.2">
      <c r="A747" s="202">
        <f t="shared" si="11"/>
        <v>10</v>
      </c>
      <c r="B747" s="19" t="s">
        <v>1121</v>
      </c>
      <c r="C747" s="19" t="s">
        <v>1122</v>
      </c>
      <c r="D747" s="19">
        <v>-12087111</v>
      </c>
    </row>
    <row r="748" spans="1:4" x14ac:dyDescent="0.2">
      <c r="A748" s="202">
        <f t="shared" si="11"/>
        <v>10</v>
      </c>
      <c r="B748" s="19" t="s">
        <v>1125</v>
      </c>
      <c r="C748" s="19" t="s">
        <v>1022</v>
      </c>
      <c r="D748" s="19">
        <v>-10778004</v>
      </c>
    </row>
    <row r="749" spans="1:4" x14ac:dyDescent="0.2">
      <c r="A749" s="202">
        <f t="shared" si="11"/>
        <v>10</v>
      </c>
      <c r="B749" s="19" t="s">
        <v>1128</v>
      </c>
      <c r="C749" s="19" t="s">
        <v>1032</v>
      </c>
      <c r="D749" s="19">
        <v>3217021</v>
      </c>
    </row>
    <row r="750" spans="1:4" x14ac:dyDescent="0.2">
      <c r="A750" s="202">
        <f t="shared" si="11"/>
        <v>10</v>
      </c>
      <c r="B750" s="19" t="s">
        <v>1131</v>
      </c>
      <c r="C750" s="19" t="s">
        <v>1043</v>
      </c>
      <c r="D750" s="19">
        <v>220946</v>
      </c>
    </row>
    <row r="751" spans="1:4" x14ac:dyDescent="0.2">
      <c r="A751" s="202">
        <f t="shared" si="11"/>
        <v>2</v>
      </c>
      <c r="B751" s="19" t="s">
        <v>1134</v>
      </c>
      <c r="C751" s="19" t="s">
        <v>51</v>
      </c>
      <c r="D751" s="19">
        <v>-682690317</v>
      </c>
    </row>
    <row r="752" spans="1:4" x14ac:dyDescent="0.2">
      <c r="A752" s="261">
        <f t="shared" si="11"/>
        <v>4</v>
      </c>
      <c r="B752" s="262" t="s">
        <v>1136</v>
      </c>
      <c r="C752" s="262" t="s">
        <v>52</v>
      </c>
      <c r="D752" s="262">
        <v>-155000000</v>
      </c>
    </row>
    <row r="753" spans="1:4" x14ac:dyDescent="0.2">
      <c r="A753" s="202">
        <f t="shared" si="11"/>
        <v>6</v>
      </c>
      <c r="B753" s="19" t="s">
        <v>1138</v>
      </c>
      <c r="C753" s="19" t="s">
        <v>1139</v>
      </c>
      <c r="D753" s="19">
        <v>-155000000</v>
      </c>
    </row>
    <row r="754" spans="1:4" x14ac:dyDescent="0.2">
      <c r="A754" s="202">
        <f t="shared" si="11"/>
        <v>8</v>
      </c>
      <c r="B754" s="19" t="s">
        <v>1142</v>
      </c>
      <c r="C754" s="19" t="s">
        <v>1143</v>
      </c>
      <c r="D754" s="19">
        <v>-155000000</v>
      </c>
    </row>
    <row r="755" spans="1:4" x14ac:dyDescent="0.2">
      <c r="A755" s="202">
        <f t="shared" si="11"/>
        <v>10</v>
      </c>
      <c r="B755" s="19" t="s">
        <v>1146</v>
      </c>
      <c r="C755" s="19" t="s">
        <v>1143</v>
      </c>
      <c r="D755" s="19">
        <v>-155000000</v>
      </c>
    </row>
    <row r="756" spans="1:4" x14ac:dyDescent="0.2">
      <c r="A756" s="261">
        <f t="shared" si="11"/>
        <v>4</v>
      </c>
      <c r="B756" s="262" t="s">
        <v>1151</v>
      </c>
      <c r="C756" s="262" t="s">
        <v>53</v>
      </c>
      <c r="D756" s="262">
        <v>-527690317</v>
      </c>
    </row>
    <row r="757" spans="1:4" x14ac:dyDescent="0.2">
      <c r="A757" s="202">
        <f t="shared" si="11"/>
        <v>6</v>
      </c>
      <c r="B757" s="19" t="s">
        <v>1154</v>
      </c>
      <c r="C757" s="19" t="s">
        <v>1155</v>
      </c>
      <c r="D757" s="19">
        <v>-527690317</v>
      </c>
    </row>
    <row r="758" spans="1:4" x14ac:dyDescent="0.2">
      <c r="A758" s="202">
        <f t="shared" si="11"/>
        <v>8</v>
      </c>
      <c r="B758" s="19" t="s">
        <v>1429</v>
      </c>
      <c r="C758" s="19" t="s">
        <v>1427</v>
      </c>
      <c r="D758" s="19">
        <v>-480454255</v>
      </c>
    </row>
    <row r="759" spans="1:4" x14ac:dyDescent="0.2">
      <c r="A759" s="202">
        <f t="shared" si="11"/>
        <v>10</v>
      </c>
      <c r="B759" s="19" t="s">
        <v>1428</v>
      </c>
      <c r="C759" s="19" t="s">
        <v>1427</v>
      </c>
      <c r="D759" s="19">
        <v>-480454255</v>
      </c>
    </row>
    <row r="760" spans="1:4" x14ac:dyDescent="0.2">
      <c r="A760" s="202">
        <f t="shared" si="11"/>
        <v>8</v>
      </c>
      <c r="B760" s="19" t="s">
        <v>1156</v>
      </c>
      <c r="C760" s="19" t="s">
        <v>111</v>
      </c>
      <c r="D760" s="19">
        <v>-47236062</v>
      </c>
    </row>
    <row r="761" spans="1:4" x14ac:dyDescent="0.2">
      <c r="A761" s="202">
        <f t="shared" si="11"/>
        <v>10</v>
      </c>
      <c r="B761" s="19" t="s">
        <v>1157</v>
      </c>
      <c r="C761" s="19" t="s">
        <v>111</v>
      </c>
      <c r="D761" s="19">
        <v>-47236062</v>
      </c>
    </row>
    <row r="762" spans="1:4" x14ac:dyDescent="0.2">
      <c r="A762" s="202">
        <f t="shared" si="11"/>
        <v>2</v>
      </c>
      <c r="B762" s="19" t="s">
        <v>1158</v>
      </c>
      <c r="C762" s="19" t="s">
        <v>54</v>
      </c>
      <c r="D762" s="19">
        <v>-1498895736.8300166</v>
      </c>
    </row>
    <row r="763" spans="1:4" x14ac:dyDescent="0.2">
      <c r="A763" s="261">
        <f t="shared" si="11"/>
        <v>4</v>
      </c>
      <c r="B763" s="262" t="s">
        <v>1159</v>
      </c>
      <c r="C763" s="262" t="s">
        <v>55</v>
      </c>
      <c r="D763" s="262">
        <v>-314841518</v>
      </c>
    </row>
    <row r="764" spans="1:4" x14ac:dyDescent="0.2">
      <c r="A764" s="202">
        <f t="shared" si="11"/>
        <v>6</v>
      </c>
      <c r="B764" s="19" t="s">
        <v>1160</v>
      </c>
      <c r="C764" s="19" t="s">
        <v>1161</v>
      </c>
      <c r="D764" s="19">
        <v>-314841518</v>
      </c>
    </row>
    <row r="765" spans="1:4" x14ac:dyDescent="0.2">
      <c r="A765" s="202">
        <f t="shared" si="11"/>
        <v>8</v>
      </c>
      <c r="B765" s="19" t="s">
        <v>1162</v>
      </c>
      <c r="C765" s="19" t="s">
        <v>1161</v>
      </c>
      <c r="D765" s="19">
        <v>-314841518</v>
      </c>
    </row>
    <row r="766" spans="1:4" x14ac:dyDescent="0.2">
      <c r="A766" s="202">
        <f t="shared" si="11"/>
        <v>10</v>
      </c>
      <c r="B766" s="19" t="s">
        <v>1163</v>
      </c>
      <c r="C766" s="19" t="s">
        <v>1161</v>
      </c>
      <c r="D766" s="19">
        <v>-314841518</v>
      </c>
    </row>
    <row r="767" spans="1:4" x14ac:dyDescent="0.2">
      <c r="A767" s="261">
        <f t="shared" si="11"/>
        <v>4</v>
      </c>
      <c r="B767" s="262" t="s">
        <v>1164</v>
      </c>
      <c r="C767" s="262" t="s">
        <v>56</v>
      </c>
      <c r="D767" s="262">
        <v>-1184054218.8300166</v>
      </c>
    </row>
    <row r="768" spans="1:4" x14ac:dyDescent="0.2">
      <c r="A768" s="202">
        <f t="shared" si="11"/>
        <v>6</v>
      </c>
      <c r="B768" s="19" t="s">
        <v>1165</v>
      </c>
      <c r="C768" s="19" t="s">
        <v>1166</v>
      </c>
      <c r="D768" s="19">
        <v>-1184054218.8300166</v>
      </c>
    </row>
    <row r="769" spans="1:4" x14ac:dyDescent="0.2">
      <c r="A769" s="202">
        <f t="shared" si="11"/>
        <v>8</v>
      </c>
      <c r="B769" s="19" t="s">
        <v>1167</v>
      </c>
      <c r="C769" s="19" t="s">
        <v>1168</v>
      </c>
      <c r="D769" s="19">
        <v>-98972993777.660004</v>
      </c>
    </row>
    <row r="770" spans="1:4" x14ac:dyDescent="0.2">
      <c r="A770" s="202">
        <f t="shared" si="11"/>
        <v>10</v>
      </c>
      <c r="B770" s="19" t="s">
        <v>1169</v>
      </c>
      <c r="C770" s="19" t="s">
        <v>1170</v>
      </c>
      <c r="D770" s="19">
        <v>-98954902183.940002</v>
      </c>
    </row>
    <row r="771" spans="1:4" x14ac:dyDescent="0.2">
      <c r="A771" s="202">
        <f t="shared" ref="A771:A834" si="12">+LEN(B771)</f>
        <v>10</v>
      </c>
      <c r="B771" s="19" t="s">
        <v>1171</v>
      </c>
      <c r="C771" s="19" t="s">
        <v>1172</v>
      </c>
      <c r="D771" s="19">
        <v>-4843517.519999993</v>
      </c>
    </row>
    <row r="772" spans="1:4" x14ac:dyDescent="0.2">
      <c r="A772" s="202">
        <f t="shared" si="12"/>
        <v>10</v>
      </c>
      <c r="B772" s="19" t="s">
        <v>1173</v>
      </c>
      <c r="C772" s="19" t="s">
        <v>1174</v>
      </c>
      <c r="D772" s="19">
        <v>-13248076.199999999</v>
      </c>
    </row>
    <row r="773" spans="1:4" x14ac:dyDescent="0.2">
      <c r="A773" s="202">
        <f t="shared" si="12"/>
        <v>8</v>
      </c>
      <c r="B773" s="19" t="s">
        <v>1175</v>
      </c>
      <c r="C773" s="19" t="s">
        <v>1176</v>
      </c>
      <c r="D773" s="19">
        <v>105626778139.88002</v>
      </c>
    </row>
    <row r="774" spans="1:4" x14ac:dyDescent="0.2">
      <c r="A774" s="202">
        <f t="shared" si="12"/>
        <v>10</v>
      </c>
      <c r="B774" s="19" t="s">
        <v>1177</v>
      </c>
      <c r="C774" s="19" t="s">
        <v>1178</v>
      </c>
      <c r="D774" s="19">
        <v>105618508408.88002</v>
      </c>
    </row>
    <row r="775" spans="1:4" x14ac:dyDescent="0.2">
      <c r="A775" s="202">
        <f t="shared" si="12"/>
        <v>12</v>
      </c>
      <c r="B775" s="19" t="s">
        <v>1179</v>
      </c>
      <c r="C775" s="19" t="s">
        <v>1180</v>
      </c>
      <c r="D775" s="19">
        <v>1526563051.9300001</v>
      </c>
    </row>
    <row r="776" spans="1:4" x14ac:dyDescent="0.2">
      <c r="A776" s="202">
        <f t="shared" si="12"/>
        <v>12</v>
      </c>
      <c r="B776" s="19" t="s">
        <v>1181</v>
      </c>
      <c r="C776" s="19" t="s">
        <v>1182</v>
      </c>
      <c r="D776" s="19">
        <v>16746188</v>
      </c>
    </row>
    <row r="777" spans="1:4" x14ac:dyDescent="0.2">
      <c r="A777" s="202">
        <f t="shared" si="12"/>
        <v>12</v>
      </c>
      <c r="B777" s="19" t="s">
        <v>1183</v>
      </c>
      <c r="C777" s="19" t="s">
        <v>1184</v>
      </c>
      <c r="D777" s="19">
        <v>404945303</v>
      </c>
    </row>
    <row r="778" spans="1:4" x14ac:dyDescent="0.2">
      <c r="A778" s="202">
        <f t="shared" si="12"/>
        <v>12</v>
      </c>
      <c r="B778" s="19" t="s">
        <v>1185</v>
      </c>
      <c r="C778" s="19" t="s">
        <v>1113</v>
      </c>
      <c r="D778" s="19">
        <v>141391532.19999999</v>
      </c>
    </row>
    <row r="779" spans="1:4" x14ac:dyDescent="0.2">
      <c r="A779" s="202">
        <f t="shared" si="12"/>
        <v>12</v>
      </c>
      <c r="B779" s="19" t="s">
        <v>1186</v>
      </c>
      <c r="C779" s="19" t="s">
        <v>1116</v>
      </c>
      <c r="D779" s="19">
        <v>13948269.279999999</v>
      </c>
    </row>
    <row r="780" spans="1:4" x14ac:dyDescent="0.2">
      <c r="A780" s="202">
        <f t="shared" si="12"/>
        <v>12</v>
      </c>
      <c r="B780" s="19" t="s">
        <v>1187</v>
      </c>
      <c r="C780" s="19" t="s">
        <v>1003</v>
      </c>
      <c r="D780" s="19">
        <v>67740602.400000006</v>
      </c>
    </row>
    <row r="781" spans="1:4" x14ac:dyDescent="0.2">
      <c r="A781" s="202">
        <f t="shared" si="12"/>
        <v>12</v>
      </c>
      <c r="B781" s="19" t="s">
        <v>1188</v>
      </c>
      <c r="C781" s="19" t="s">
        <v>1122</v>
      </c>
      <c r="D781" s="19">
        <v>20371337</v>
      </c>
    </row>
    <row r="782" spans="1:4" x14ac:dyDescent="0.2">
      <c r="A782" s="202">
        <f t="shared" si="12"/>
        <v>12</v>
      </c>
      <c r="B782" s="19" t="s">
        <v>1189</v>
      </c>
      <c r="C782" s="19" t="s">
        <v>1022</v>
      </c>
      <c r="D782" s="19">
        <v>86889694.640000001</v>
      </c>
    </row>
    <row r="783" spans="1:4" x14ac:dyDescent="0.2">
      <c r="A783" s="202">
        <f t="shared" si="12"/>
        <v>12</v>
      </c>
      <c r="B783" s="19" t="s">
        <v>1190</v>
      </c>
      <c r="C783" s="19" t="s">
        <v>1032</v>
      </c>
      <c r="D783" s="19">
        <v>102591187.94</v>
      </c>
    </row>
    <row r="784" spans="1:4" x14ac:dyDescent="0.2">
      <c r="A784" s="202">
        <f t="shared" si="12"/>
        <v>12</v>
      </c>
      <c r="B784" s="19" t="s">
        <v>1191</v>
      </c>
      <c r="C784" s="19" t="s">
        <v>1192</v>
      </c>
      <c r="D784" s="19">
        <v>34259465.859999999</v>
      </c>
    </row>
    <row r="785" spans="1:4" x14ac:dyDescent="0.2">
      <c r="A785" s="202">
        <f t="shared" si="12"/>
        <v>12</v>
      </c>
      <c r="B785" s="19" t="s">
        <v>1193</v>
      </c>
      <c r="C785" s="19" t="s">
        <v>1194</v>
      </c>
      <c r="D785" s="19">
        <v>2557327</v>
      </c>
    </row>
    <row r="786" spans="1:4" x14ac:dyDescent="0.2">
      <c r="A786" s="202">
        <f t="shared" si="12"/>
        <v>12</v>
      </c>
      <c r="B786" s="19" t="s">
        <v>1195</v>
      </c>
      <c r="C786" s="19" t="s">
        <v>545</v>
      </c>
      <c r="D786" s="19">
        <v>3038484.1</v>
      </c>
    </row>
    <row r="787" spans="1:4" x14ac:dyDescent="0.2">
      <c r="A787" s="202">
        <f t="shared" si="12"/>
        <v>12</v>
      </c>
      <c r="B787" s="19" t="s">
        <v>1196</v>
      </c>
      <c r="C787" s="19" t="s">
        <v>1197</v>
      </c>
      <c r="D787" s="19">
        <v>240671915.5</v>
      </c>
    </row>
    <row r="788" spans="1:4" x14ac:dyDescent="0.2">
      <c r="A788" s="202">
        <f t="shared" si="12"/>
        <v>12</v>
      </c>
      <c r="B788" s="19" t="s">
        <v>1198</v>
      </c>
      <c r="C788" s="19" t="s">
        <v>1199</v>
      </c>
      <c r="D788" s="19">
        <v>4414386</v>
      </c>
    </row>
    <row r="789" spans="1:4" x14ac:dyDescent="0.2">
      <c r="A789" s="202">
        <f t="shared" si="12"/>
        <v>12</v>
      </c>
      <c r="B789" s="19" t="s">
        <v>1200</v>
      </c>
      <c r="C789" s="19" t="s">
        <v>1201</v>
      </c>
      <c r="D789" s="19">
        <v>42193657.100000001</v>
      </c>
    </row>
    <row r="790" spans="1:4" x14ac:dyDescent="0.2">
      <c r="A790" s="202">
        <f t="shared" si="12"/>
        <v>12</v>
      </c>
      <c r="B790" s="19" t="s">
        <v>1202</v>
      </c>
      <c r="C790" s="19" t="s">
        <v>1203</v>
      </c>
      <c r="D790" s="19">
        <v>85056000</v>
      </c>
    </row>
    <row r="791" spans="1:4" x14ac:dyDescent="0.2">
      <c r="A791" s="202">
        <f t="shared" si="12"/>
        <v>12</v>
      </c>
      <c r="B791" s="19" t="s">
        <v>1204</v>
      </c>
      <c r="C791" s="19" t="s">
        <v>107</v>
      </c>
      <c r="D791" s="19">
        <v>4439383</v>
      </c>
    </row>
    <row r="792" spans="1:4" x14ac:dyDescent="0.2">
      <c r="A792" s="202">
        <f t="shared" si="12"/>
        <v>12</v>
      </c>
      <c r="B792" s="19" t="s">
        <v>1205</v>
      </c>
      <c r="C792" s="19" t="s">
        <v>66</v>
      </c>
      <c r="D792" s="19">
        <v>1246218</v>
      </c>
    </row>
    <row r="793" spans="1:4" x14ac:dyDescent="0.2">
      <c r="A793" s="202">
        <f t="shared" si="12"/>
        <v>12</v>
      </c>
      <c r="B793" s="19" t="s">
        <v>1206</v>
      </c>
      <c r="C793" s="19" t="s">
        <v>1207</v>
      </c>
      <c r="D793" s="19">
        <v>3405034.68</v>
      </c>
    </row>
    <row r="794" spans="1:4" x14ac:dyDescent="0.2">
      <c r="A794" s="202">
        <f t="shared" si="12"/>
        <v>12</v>
      </c>
      <c r="B794" s="19" t="s">
        <v>1208</v>
      </c>
      <c r="C794" s="19" t="s">
        <v>68</v>
      </c>
      <c r="D794" s="19">
        <v>1185687</v>
      </c>
    </row>
    <row r="795" spans="1:4" x14ac:dyDescent="0.2">
      <c r="A795" s="202">
        <f t="shared" si="12"/>
        <v>12</v>
      </c>
      <c r="B795" s="19" t="s">
        <v>1209</v>
      </c>
      <c r="C795" s="19" t="s">
        <v>1210</v>
      </c>
      <c r="D795" s="19">
        <v>1269127518.9200001</v>
      </c>
    </row>
    <row r="796" spans="1:4" x14ac:dyDescent="0.2">
      <c r="A796" s="202">
        <f t="shared" si="12"/>
        <v>12</v>
      </c>
      <c r="B796" s="19" t="s">
        <v>1211</v>
      </c>
      <c r="C796" s="19" t="s">
        <v>1212</v>
      </c>
      <c r="D796" s="19">
        <v>358568617</v>
      </c>
    </row>
    <row r="797" spans="1:4" x14ac:dyDescent="0.2">
      <c r="A797" s="202">
        <f t="shared" si="12"/>
        <v>12</v>
      </c>
      <c r="B797" s="19" t="s">
        <v>1213</v>
      </c>
      <c r="C797" s="19" t="s">
        <v>1214</v>
      </c>
      <c r="D797" s="19">
        <v>219577230</v>
      </c>
    </row>
    <row r="798" spans="1:4" x14ac:dyDescent="0.2">
      <c r="A798" s="202">
        <f t="shared" si="12"/>
        <v>12</v>
      </c>
      <c r="B798" s="19" t="s">
        <v>1215</v>
      </c>
      <c r="C798" s="19" t="s">
        <v>1216</v>
      </c>
      <c r="D798" s="19">
        <v>469065651.12</v>
      </c>
    </row>
    <row r="799" spans="1:4" x14ac:dyDescent="0.2">
      <c r="A799" s="202">
        <f t="shared" si="12"/>
        <v>12</v>
      </c>
      <c r="B799" s="19" t="s">
        <v>1217</v>
      </c>
      <c r="C799" s="19" t="s">
        <v>1218</v>
      </c>
      <c r="D799" s="19">
        <v>5928342.9900000002</v>
      </c>
    </row>
    <row r="800" spans="1:4" x14ac:dyDescent="0.2">
      <c r="A800" s="202">
        <f t="shared" si="12"/>
        <v>12</v>
      </c>
      <c r="B800" s="19" t="s">
        <v>1219</v>
      </c>
      <c r="C800" s="19" t="s">
        <v>1220</v>
      </c>
      <c r="D800" s="19">
        <v>2806304412.1599998</v>
      </c>
    </row>
    <row r="801" spans="1:4" x14ac:dyDescent="0.2">
      <c r="A801" s="202">
        <f t="shared" si="12"/>
        <v>12</v>
      </c>
      <c r="B801" s="19" t="s">
        <v>1221</v>
      </c>
      <c r="C801" s="19" t="s">
        <v>1222</v>
      </c>
      <c r="D801" s="19">
        <v>3366633104.3099999</v>
      </c>
    </row>
    <row r="802" spans="1:4" x14ac:dyDescent="0.2">
      <c r="A802" s="202">
        <f t="shared" si="12"/>
        <v>12</v>
      </c>
      <c r="B802" s="19" t="s">
        <v>1223</v>
      </c>
      <c r="C802" s="19" t="s">
        <v>1224</v>
      </c>
      <c r="D802" s="19">
        <v>41797472</v>
      </c>
    </row>
    <row r="803" spans="1:4" x14ac:dyDescent="0.2">
      <c r="A803" s="202">
        <f t="shared" si="12"/>
        <v>12</v>
      </c>
      <c r="B803" s="19" t="s">
        <v>1225</v>
      </c>
      <c r="C803" s="19" t="s">
        <v>1226</v>
      </c>
      <c r="D803" s="19">
        <v>725532220</v>
      </c>
    </row>
    <row r="804" spans="1:4" x14ac:dyDescent="0.2">
      <c r="A804" s="202">
        <f t="shared" si="12"/>
        <v>12</v>
      </c>
      <c r="B804" s="19" t="s">
        <v>1227</v>
      </c>
      <c r="C804" s="19" t="s">
        <v>1228</v>
      </c>
      <c r="D804" s="19">
        <v>100309950</v>
      </c>
    </row>
    <row r="805" spans="1:4" x14ac:dyDescent="0.2">
      <c r="A805" s="202">
        <f t="shared" si="12"/>
        <v>12</v>
      </c>
      <c r="B805" s="19" t="s">
        <v>1229</v>
      </c>
      <c r="C805" s="19" t="s">
        <v>1230</v>
      </c>
      <c r="D805" s="19">
        <v>63238019502.350006</v>
      </c>
    </row>
    <row r="806" spans="1:4" x14ac:dyDescent="0.2">
      <c r="A806" s="202">
        <f t="shared" si="12"/>
        <v>12</v>
      </c>
      <c r="B806" s="19" t="s">
        <v>1231</v>
      </c>
      <c r="C806" s="19" t="s">
        <v>1232</v>
      </c>
      <c r="D806" s="19">
        <v>4090956262.6700001</v>
      </c>
    </row>
    <row r="807" spans="1:4" x14ac:dyDescent="0.2">
      <c r="A807" s="202">
        <f t="shared" si="12"/>
        <v>12</v>
      </c>
      <c r="B807" s="19" t="s">
        <v>1233</v>
      </c>
      <c r="C807" s="19" t="s">
        <v>1234</v>
      </c>
      <c r="D807" s="19">
        <v>2307232400.3200002</v>
      </c>
    </row>
    <row r="808" spans="1:4" x14ac:dyDescent="0.2">
      <c r="A808" s="202">
        <f t="shared" si="12"/>
        <v>12</v>
      </c>
      <c r="B808" s="19" t="s">
        <v>1235</v>
      </c>
      <c r="C808" s="19" t="s">
        <v>1236</v>
      </c>
      <c r="D808" s="19">
        <v>226536098</v>
      </c>
    </row>
    <row r="809" spans="1:4" x14ac:dyDescent="0.2">
      <c r="A809" s="202">
        <f t="shared" si="12"/>
        <v>12</v>
      </c>
      <c r="B809" s="19" t="s">
        <v>1237</v>
      </c>
      <c r="C809" s="19" t="s">
        <v>1238</v>
      </c>
      <c r="D809" s="19">
        <v>1278646936.27</v>
      </c>
    </row>
    <row r="810" spans="1:4" x14ac:dyDescent="0.2">
      <c r="A810" s="202">
        <f t="shared" si="12"/>
        <v>12</v>
      </c>
      <c r="B810" s="19" t="s">
        <v>1239</v>
      </c>
      <c r="C810" s="19" t="s">
        <v>1240</v>
      </c>
      <c r="D810" s="19">
        <v>642262036.84000003</v>
      </c>
    </row>
    <row r="811" spans="1:4" x14ac:dyDescent="0.2">
      <c r="A811" s="202">
        <f t="shared" si="12"/>
        <v>12</v>
      </c>
      <c r="B811" s="19" t="s">
        <v>1241</v>
      </c>
      <c r="C811" s="19" t="s">
        <v>1242</v>
      </c>
      <c r="D811" s="19">
        <v>542593939</v>
      </c>
    </row>
    <row r="812" spans="1:4" x14ac:dyDescent="0.2">
      <c r="A812" s="202">
        <f t="shared" si="12"/>
        <v>12</v>
      </c>
      <c r="B812" s="19" t="s">
        <v>1243</v>
      </c>
      <c r="C812" s="19" t="s">
        <v>347</v>
      </c>
      <c r="D812" s="19">
        <v>3812000</v>
      </c>
    </row>
    <row r="813" spans="1:4" x14ac:dyDescent="0.2">
      <c r="A813" s="202">
        <f t="shared" si="12"/>
        <v>12</v>
      </c>
      <c r="B813" s="19" t="s">
        <v>1244</v>
      </c>
      <c r="C813" s="19" t="s">
        <v>1245</v>
      </c>
      <c r="D813" s="19">
        <v>277390000</v>
      </c>
    </row>
    <row r="814" spans="1:4" x14ac:dyDescent="0.2">
      <c r="A814" s="202">
        <f t="shared" si="12"/>
        <v>12</v>
      </c>
      <c r="B814" s="19" t="s">
        <v>1246</v>
      </c>
      <c r="C814" s="19" t="s">
        <v>1247</v>
      </c>
      <c r="D814" s="19">
        <v>1593285952</v>
      </c>
    </row>
    <row r="815" spans="1:4" x14ac:dyDescent="0.2">
      <c r="A815" s="202">
        <f t="shared" si="12"/>
        <v>12</v>
      </c>
      <c r="B815" s="19" t="s">
        <v>1248</v>
      </c>
      <c r="C815" s="19" t="s">
        <v>1249</v>
      </c>
      <c r="D815" s="19">
        <v>13079728</v>
      </c>
    </row>
    <row r="816" spans="1:4" x14ac:dyDescent="0.2">
      <c r="A816" s="202">
        <f t="shared" si="12"/>
        <v>12</v>
      </c>
      <c r="B816" s="19" t="s">
        <v>1250</v>
      </c>
      <c r="C816" s="19" t="s">
        <v>1251</v>
      </c>
      <c r="D816" s="19">
        <v>410434877</v>
      </c>
    </row>
    <row r="817" spans="1:4" x14ac:dyDescent="0.2">
      <c r="A817" s="202">
        <f t="shared" si="12"/>
        <v>12</v>
      </c>
      <c r="B817" s="19" t="s">
        <v>1252</v>
      </c>
      <c r="C817" s="19" t="s">
        <v>1253</v>
      </c>
      <c r="D817" s="19">
        <v>520548701</v>
      </c>
    </row>
    <row r="818" spans="1:4" x14ac:dyDescent="0.2">
      <c r="A818" s="202">
        <f t="shared" si="12"/>
        <v>12</v>
      </c>
      <c r="B818" s="19" t="s">
        <v>1254</v>
      </c>
      <c r="C818" s="19" t="s">
        <v>1255</v>
      </c>
      <c r="D818" s="19">
        <v>43955860</v>
      </c>
    </row>
    <row r="819" spans="1:4" x14ac:dyDescent="0.2">
      <c r="A819" s="202">
        <f t="shared" si="12"/>
        <v>12</v>
      </c>
      <c r="B819" s="19" t="s">
        <v>1256</v>
      </c>
      <c r="C819" s="19" t="s">
        <v>1257</v>
      </c>
      <c r="D819" s="19">
        <v>32165730</v>
      </c>
    </row>
    <row r="820" spans="1:4" x14ac:dyDescent="0.2">
      <c r="A820" s="202">
        <f t="shared" si="12"/>
        <v>12</v>
      </c>
      <c r="B820" s="19" t="s">
        <v>1258</v>
      </c>
      <c r="C820" s="19" t="s">
        <v>1259</v>
      </c>
      <c r="D820" s="19">
        <v>287614209</v>
      </c>
    </row>
    <row r="821" spans="1:4" x14ac:dyDescent="0.2">
      <c r="A821" s="202">
        <f t="shared" si="12"/>
        <v>12</v>
      </c>
      <c r="B821" s="19" t="s">
        <v>1260</v>
      </c>
      <c r="C821" s="19" t="s">
        <v>1261</v>
      </c>
      <c r="D821" s="19">
        <v>35548634</v>
      </c>
    </row>
    <row r="822" spans="1:4" x14ac:dyDescent="0.2">
      <c r="A822" s="202">
        <f t="shared" si="12"/>
        <v>12</v>
      </c>
      <c r="B822" s="19" t="s">
        <v>1262</v>
      </c>
      <c r="C822" s="19" t="s">
        <v>1263</v>
      </c>
      <c r="D822" s="19">
        <v>244523360.22</v>
      </c>
    </row>
    <row r="823" spans="1:4" x14ac:dyDescent="0.2">
      <c r="A823" s="202">
        <f t="shared" si="12"/>
        <v>12</v>
      </c>
      <c r="B823" s="19" t="s">
        <v>1264</v>
      </c>
      <c r="C823" s="19" t="s">
        <v>1265</v>
      </c>
      <c r="D823" s="19">
        <v>445251730</v>
      </c>
    </row>
    <row r="824" spans="1:4" x14ac:dyDescent="0.2">
      <c r="A824" s="202">
        <f t="shared" si="12"/>
        <v>12</v>
      </c>
      <c r="B824" s="19" t="s">
        <v>1266</v>
      </c>
      <c r="C824" s="19" t="s">
        <v>1267</v>
      </c>
      <c r="D824" s="19">
        <v>0.5</v>
      </c>
    </row>
    <row r="825" spans="1:4" x14ac:dyDescent="0.2">
      <c r="A825" s="202">
        <f t="shared" si="12"/>
        <v>12</v>
      </c>
      <c r="B825" s="19" t="s">
        <v>1268</v>
      </c>
      <c r="C825" s="19" t="s">
        <v>1269</v>
      </c>
      <c r="D825" s="19">
        <v>1519878323.8</v>
      </c>
    </row>
    <row r="826" spans="1:4" x14ac:dyDescent="0.2">
      <c r="A826" s="202">
        <f t="shared" si="12"/>
        <v>12</v>
      </c>
      <c r="B826" s="19" t="s">
        <v>1270</v>
      </c>
      <c r="C826" s="19" t="s">
        <v>1271</v>
      </c>
      <c r="D826" s="19">
        <v>1883532906</v>
      </c>
    </row>
    <row r="827" spans="1:4" x14ac:dyDescent="0.2">
      <c r="A827" s="202">
        <f t="shared" si="12"/>
        <v>12</v>
      </c>
      <c r="B827" s="19" t="s">
        <v>1272</v>
      </c>
      <c r="C827" s="19" t="s">
        <v>1273</v>
      </c>
      <c r="D827" s="19">
        <v>171251951.62</v>
      </c>
    </row>
    <row r="828" spans="1:4" x14ac:dyDescent="0.2">
      <c r="A828" s="202">
        <f t="shared" si="12"/>
        <v>12</v>
      </c>
      <c r="B828" s="19" t="s">
        <v>1274</v>
      </c>
      <c r="C828" s="19" t="s">
        <v>1275</v>
      </c>
      <c r="D828" s="19">
        <v>5528512042.4700003</v>
      </c>
    </row>
    <row r="829" spans="1:4" x14ac:dyDescent="0.2">
      <c r="A829" s="202">
        <f t="shared" si="12"/>
        <v>12</v>
      </c>
      <c r="B829" s="19" t="s">
        <v>1276</v>
      </c>
      <c r="C829" s="19" t="s">
        <v>1277</v>
      </c>
      <c r="D829" s="19">
        <v>4748925</v>
      </c>
    </row>
    <row r="830" spans="1:4" x14ac:dyDescent="0.2">
      <c r="A830" s="202">
        <f t="shared" si="12"/>
        <v>12</v>
      </c>
      <c r="B830" s="19" t="s">
        <v>1278</v>
      </c>
      <c r="C830" s="19" t="s">
        <v>1279</v>
      </c>
      <c r="D830" s="19">
        <v>9952256.2400000002</v>
      </c>
    </row>
    <row r="831" spans="1:4" x14ac:dyDescent="0.2">
      <c r="A831" s="202">
        <f t="shared" si="12"/>
        <v>12</v>
      </c>
      <c r="B831" s="19" t="s">
        <v>1280</v>
      </c>
      <c r="C831" s="19" t="s">
        <v>1281</v>
      </c>
      <c r="D831" s="19">
        <v>6719998</v>
      </c>
    </row>
    <row r="832" spans="1:4" x14ac:dyDescent="0.2">
      <c r="A832" s="202">
        <f t="shared" si="12"/>
        <v>12</v>
      </c>
      <c r="B832" s="19" t="s">
        <v>1282</v>
      </c>
      <c r="C832" s="19" t="s">
        <v>1283</v>
      </c>
      <c r="D832" s="19">
        <v>155498822</v>
      </c>
    </row>
    <row r="833" spans="1:4" x14ac:dyDescent="0.2">
      <c r="A833" s="202">
        <f t="shared" si="12"/>
        <v>12</v>
      </c>
      <c r="B833" s="19" t="s">
        <v>1284</v>
      </c>
      <c r="C833" s="19" t="s">
        <v>1285</v>
      </c>
      <c r="D833" s="19">
        <v>7618550</v>
      </c>
    </row>
    <row r="834" spans="1:4" x14ac:dyDescent="0.2">
      <c r="A834" s="202">
        <f t="shared" si="12"/>
        <v>12</v>
      </c>
      <c r="B834" s="19" t="s">
        <v>1286</v>
      </c>
      <c r="C834" s="19" t="s">
        <v>1287</v>
      </c>
      <c r="D834" s="19">
        <v>73652670</v>
      </c>
    </row>
    <row r="835" spans="1:4" x14ac:dyDescent="0.2">
      <c r="A835" s="202">
        <f t="shared" ref="A835:A898" si="13">+LEN(B835)</f>
        <v>12</v>
      </c>
      <c r="B835" s="19" t="s">
        <v>1288</v>
      </c>
      <c r="C835" s="19" t="s">
        <v>1289</v>
      </c>
      <c r="D835" s="19">
        <v>11511108</v>
      </c>
    </row>
    <row r="836" spans="1:4" x14ac:dyDescent="0.2">
      <c r="A836" s="202">
        <f t="shared" si="13"/>
        <v>12</v>
      </c>
      <c r="B836" s="19" t="s">
        <v>1290</v>
      </c>
      <c r="C836" s="19" t="s">
        <v>1291</v>
      </c>
      <c r="D836" s="19">
        <v>101843470</v>
      </c>
    </row>
    <row r="837" spans="1:4" x14ac:dyDescent="0.2">
      <c r="A837" s="202">
        <f t="shared" si="13"/>
        <v>12</v>
      </c>
      <c r="B837" s="19" t="s">
        <v>1292</v>
      </c>
      <c r="C837" s="19" t="s">
        <v>1293</v>
      </c>
      <c r="D837" s="19">
        <v>10110008</v>
      </c>
    </row>
    <row r="838" spans="1:4" x14ac:dyDescent="0.2">
      <c r="A838" s="202">
        <f t="shared" si="13"/>
        <v>12</v>
      </c>
      <c r="B838" s="19" t="s">
        <v>1294</v>
      </c>
      <c r="C838" s="19" t="s">
        <v>1295</v>
      </c>
      <c r="D838" s="19">
        <v>1031987337</v>
      </c>
    </row>
    <row r="839" spans="1:4" x14ac:dyDescent="0.2">
      <c r="A839" s="202">
        <f t="shared" si="13"/>
        <v>12</v>
      </c>
      <c r="B839" s="19" t="s">
        <v>1296</v>
      </c>
      <c r="C839" s="19" t="s">
        <v>1297</v>
      </c>
      <c r="D839" s="19">
        <v>6701332840.4499998</v>
      </c>
    </row>
    <row r="840" spans="1:4" x14ac:dyDescent="0.2">
      <c r="A840" s="202">
        <f t="shared" si="13"/>
        <v>10</v>
      </c>
      <c r="B840" s="19" t="s">
        <v>1426</v>
      </c>
      <c r="C840" s="19" t="s">
        <v>1425</v>
      </c>
      <c r="D840" s="19">
        <v>445931</v>
      </c>
    </row>
    <row r="841" spans="1:4" x14ac:dyDescent="0.2">
      <c r="A841" s="202">
        <f t="shared" si="13"/>
        <v>10</v>
      </c>
      <c r="B841" s="19" t="s">
        <v>1298</v>
      </c>
      <c r="C841" s="19" t="s">
        <v>1299</v>
      </c>
      <c r="D841" s="19">
        <v>7823800</v>
      </c>
    </row>
    <row r="842" spans="1:4" x14ac:dyDescent="0.2">
      <c r="A842" s="202">
        <f t="shared" si="13"/>
        <v>12</v>
      </c>
      <c r="B842" s="19" t="s">
        <v>1300</v>
      </c>
      <c r="C842" s="19" t="s">
        <v>1301</v>
      </c>
      <c r="D842" s="19">
        <v>2828800</v>
      </c>
    </row>
    <row r="843" spans="1:4" x14ac:dyDescent="0.2">
      <c r="A843" s="202">
        <f t="shared" si="13"/>
        <v>12</v>
      </c>
      <c r="B843" s="19" t="s">
        <v>1302</v>
      </c>
      <c r="C843" s="19" t="s">
        <v>1303</v>
      </c>
      <c r="D843" s="19">
        <v>4995000</v>
      </c>
    </row>
    <row r="844" spans="1:4" x14ac:dyDescent="0.2">
      <c r="A844" s="202">
        <f t="shared" si="13"/>
        <v>8</v>
      </c>
      <c r="B844" s="19" t="s">
        <v>1304</v>
      </c>
      <c r="C844" s="19" t="s">
        <v>1305</v>
      </c>
      <c r="D844" s="19">
        <v>20887229843.790001</v>
      </c>
    </row>
    <row r="845" spans="1:4" x14ac:dyDescent="0.2">
      <c r="A845" s="202">
        <f t="shared" si="13"/>
        <v>10</v>
      </c>
      <c r="B845" s="19" t="s">
        <v>1306</v>
      </c>
      <c r="C845" s="19" t="s">
        <v>1307</v>
      </c>
      <c r="D845" s="19">
        <v>2393150891.52</v>
      </c>
    </row>
    <row r="846" spans="1:4" x14ac:dyDescent="0.2">
      <c r="A846" s="202">
        <f t="shared" si="13"/>
        <v>10</v>
      </c>
      <c r="B846" s="19" t="s">
        <v>1308</v>
      </c>
      <c r="C846" s="19" t="s">
        <v>1309</v>
      </c>
      <c r="D846" s="19">
        <v>12453093</v>
      </c>
    </row>
    <row r="847" spans="1:4" x14ac:dyDescent="0.2">
      <c r="A847" s="202">
        <f t="shared" si="13"/>
        <v>10</v>
      </c>
      <c r="B847" s="19" t="s">
        <v>1310</v>
      </c>
      <c r="C847" s="19" t="s">
        <v>1311</v>
      </c>
      <c r="D847" s="19">
        <v>45408472</v>
      </c>
    </row>
    <row r="848" spans="1:4" x14ac:dyDescent="0.2">
      <c r="A848" s="202">
        <f t="shared" si="13"/>
        <v>10</v>
      </c>
      <c r="B848" s="19" t="s">
        <v>1312</v>
      </c>
      <c r="C848" s="19" t="s">
        <v>1313</v>
      </c>
      <c r="D848" s="19">
        <v>139507893.55000001</v>
      </c>
    </row>
    <row r="849" spans="1:4" x14ac:dyDescent="0.2">
      <c r="A849" s="202">
        <f t="shared" si="13"/>
        <v>10</v>
      </c>
      <c r="B849" s="19" t="s">
        <v>1314</v>
      </c>
      <c r="C849" s="19" t="s">
        <v>1315</v>
      </c>
      <c r="D849" s="19">
        <v>16342635.529999999</v>
      </c>
    </row>
    <row r="850" spans="1:4" x14ac:dyDescent="0.2">
      <c r="A850" s="202">
        <f t="shared" si="13"/>
        <v>10</v>
      </c>
      <c r="B850" s="19" t="s">
        <v>1316</v>
      </c>
      <c r="C850" s="19" t="s">
        <v>1317</v>
      </c>
      <c r="D850" s="19">
        <v>69529630.780000001</v>
      </c>
    </row>
    <row r="851" spans="1:4" x14ac:dyDescent="0.2">
      <c r="A851" s="202">
        <f t="shared" si="13"/>
        <v>10</v>
      </c>
      <c r="B851" s="19" t="s">
        <v>1318</v>
      </c>
      <c r="C851" s="19" t="s">
        <v>1319</v>
      </c>
      <c r="D851" s="19">
        <v>69090284.780000001</v>
      </c>
    </row>
    <row r="852" spans="1:4" x14ac:dyDescent="0.2">
      <c r="A852" s="202">
        <f t="shared" si="13"/>
        <v>10</v>
      </c>
      <c r="B852" s="19" t="s">
        <v>1320</v>
      </c>
      <c r="C852" s="19" t="s">
        <v>1321</v>
      </c>
      <c r="D852" s="19">
        <v>93787398.379999995</v>
      </c>
    </row>
    <row r="853" spans="1:4" x14ac:dyDescent="0.2">
      <c r="A853" s="202">
        <f t="shared" si="13"/>
        <v>10</v>
      </c>
      <c r="B853" s="19" t="s">
        <v>1322</v>
      </c>
      <c r="C853" s="19" t="s">
        <v>1323</v>
      </c>
      <c r="D853" s="19">
        <v>177718315.13</v>
      </c>
    </row>
    <row r="854" spans="1:4" x14ac:dyDescent="0.2">
      <c r="A854" s="202">
        <f t="shared" si="13"/>
        <v>10</v>
      </c>
      <c r="B854" s="19" t="s">
        <v>1324</v>
      </c>
      <c r="C854" s="19" t="s">
        <v>1325</v>
      </c>
      <c r="D854" s="19">
        <v>10559880.140000001</v>
      </c>
    </row>
    <row r="855" spans="1:4" x14ac:dyDescent="0.2">
      <c r="A855" s="202">
        <f t="shared" si="13"/>
        <v>10</v>
      </c>
      <c r="B855" s="19" t="s">
        <v>1326</v>
      </c>
      <c r="C855" s="19" t="s">
        <v>1327</v>
      </c>
      <c r="D855" s="19">
        <v>54266084.590000004</v>
      </c>
    </row>
    <row r="856" spans="1:4" x14ac:dyDescent="0.2">
      <c r="A856" s="202">
        <f t="shared" si="13"/>
        <v>10</v>
      </c>
      <c r="B856" s="19" t="s">
        <v>1328</v>
      </c>
      <c r="C856" s="19" t="s">
        <v>1329</v>
      </c>
      <c r="D856" s="19">
        <v>32720678.18</v>
      </c>
    </row>
    <row r="857" spans="1:4" x14ac:dyDescent="0.2">
      <c r="A857" s="202">
        <f t="shared" si="13"/>
        <v>10</v>
      </c>
      <c r="B857" s="19" t="s">
        <v>1330</v>
      </c>
      <c r="C857" s="19" t="s">
        <v>1331</v>
      </c>
      <c r="D857" s="19">
        <v>264720903</v>
      </c>
    </row>
    <row r="858" spans="1:4" x14ac:dyDescent="0.2">
      <c r="A858" s="202">
        <f t="shared" si="13"/>
        <v>10</v>
      </c>
      <c r="B858" s="19" t="s">
        <v>1332</v>
      </c>
      <c r="C858" s="19" t="s">
        <v>1333</v>
      </c>
      <c r="D858" s="19">
        <v>73180100</v>
      </c>
    </row>
    <row r="859" spans="1:4" x14ac:dyDescent="0.2">
      <c r="A859" s="202">
        <f t="shared" si="13"/>
        <v>10</v>
      </c>
      <c r="B859" s="19" t="s">
        <v>1334</v>
      </c>
      <c r="C859" s="19" t="s">
        <v>1335</v>
      </c>
      <c r="D859" s="19">
        <v>91015225</v>
      </c>
    </row>
    <row r="860" spans="1:4" x14ac:dyDescent="0.2">
      <c r="A860" s="202">
        <f t="shared" si="13"/>
        <v>10</v>
      </c>
      <c r="B860" s="19" t="s">
        <v>1336</v>
      </c>
      <c r="C860" s="19" t="s">
        <v>1337</v>
      </c>
      <c r="D860" s="19">
        <v>9909500</v>
      </c>
    </row>
    <row r="861" spans="1:4" x14ac:dyDescent="0.2">
      <c r="A861" s="202">
        <f t="shared" si="13"/>
        <v>10</v>
      </c>
      <c r="B861" s="19" t="s">
        <v>1338</v>
      </c>
      <c r="C861" s="19" t="s">
        <v>1339</v>
      </c>
      <c r="D861" s="19">
        <v>6606610</v>
      </c>
    </row>
    <row r="862" spans="1:4" x14ac:dyDescent="0.2">
      <c r="A862" s="202">
        <f t="shared" si="13"/>
        <v>10</v>
      </c>
      <c r="B862" s="19" t="s">
        <v>1424</v>
      </c>
      <c r="C862" s="19" t="s">
        <v>1423</v>
      </c>
      <c r="D862" s="19">
        <v>426500</v>
      </c>
    </row>
    <row r="863" spans="1:4" x14ac:dyDescent="0.2">
      <c r="A863" s="202">
        <f t="shared" si="13"/>
        <v>10</v>
      </c>
      <c r="B863" s="19" t="s">
        <v>1340</v>
      </c>
      <c r="C863" s="19" t="s">
        <v>1341</v>
      </c>
      <c r="D863" s="19">
        <v>24339223.359999999</v>
      </c>
    </row>
    <row r="864" spans="1:4" x14ac:dyDescent="0.2">
      <c r="A864" s="202">
        <f t="shared" si="13"/>
        <v>10</v>
      </c>
      <c r="B864" s="19" t="s">
        <v>1342</v>
      </c>
      <c r="C864" s="19" t="s">
        <v>1343</v>
      </c>
      <c r="D864" s="19">
        <v>870595055</v>
      </c>
    </row>
    <row r="865" spans="1:4" x14ac:dyDescent="0.2">
      <c r="A865" s="202">
        <f t="shared" si="13"/>
        <v>10</v>
      </c>
      <c r="B865" s="19" t="s">
        <v>1344</v>
      </c>
      <c r="C865" s="19" t="s">
        <v>1218</v>
      </c>
      <c r="D865" s="19">
        <v>25880818.300000001</v>
      </c>
    </row>
    <row r="866" spans="1:4" x14ac:dyDescent="0.2">
      <c r="A866" s="202">
        <f t="shared" si="13"/>
        <v>10</v>
      </c>
      <c r="B866" s="19" t="s">
        <v>1345</v>
      </c>
      <c r="C866" s="19" t="s">
        <v>18</v>
      </c>
      <c r="D866" s="19">
        <v>2414108402.4499998</v>
      </c>
    </row>
    <row r="867" spans="1:4" x14ac:dyDescent="0.2">
      <c r="A867" s="202">
        <f t="shared" si="13"/>
        <v>10</v>
      </c>
      <c r="B867" s="19" t="s">
        <v>1346</v>
      </c>
      <c r="C867" s="19" t="s">
        <v>1224</v>
      </c>
      <c r="D867" s="19">
        <v>50110812.600000001</v>
      </c>
    </row>
    <row r="868" spans="1:4" x14ac:dyDescent="0.2">
      <c r="A868" s="202">
        <f t="shared" si="13"/>
        <v>10</v>
      </c>
      <c r="B868" s="19" t="s">
        <v>1347</v>
      </c>
      <c r="C868" s="19" t="s">
        <v>1226</v>
      </c>
      <c r="D868" s="19">
        <v>207808699</v>
      </c>
    </row>
    <row r="869" spans="1:4" x14ac:dyDescent="0.2">
      <c r="A869" s="202">
        <f t="shared" si="13"/>
        <v>10</v>
      </c>
      <c r="B869" s="19" t="s">
        <v>1348</v>
      </c>
      <c r="C869" s="19" t="s">
        <v>1232</v>
      </c>
      <c r="D869" s="19">
        <v>1113018761.98</v>
      </c>
    </row>
    <row r="870" spans="1:4" x14ac:dyDescent="0.2">
      <c r="A870" s="202">
        <f t="shared" si="13"/>
        <v>10</v>
      </c>
      <c r="B870" s="19" t="s">
        <v>1349</v>
      </c>
      <c r="C870" s="19" t="s">
        <v>1234</v>
      </c>
      <c r="D870" s="19">
        <v>1071100200.3</v>
      </c>
    </row>
    <row r="871" spans="1:4" x14ac:dyDescent="0.2">
      <c r="A871" s="202">
        <f t="shared" si="13"/>
        <v>10</v>
      </c>
      <c r="B871" s="19" t="s">
        <v>1422</v>
      </c>
      <c r="C871" s="19" t="s">
        <v>1421</v>
      </c>
      <c r="D871" s="19">
        <v>353314643</v>
      </c>
    </row>
    <row r="872" spans="1:4" x14ac:dyDescent="0.2">
      <c r="A872" s="202">
        <f t="shared" si="13"/>
        <v>10</v>
      </c>
      <c r="B872" s="19" t="s">
        <v>1350</v>
      </c>
      <c r="C872" s="19" t="s">
        <v>1351</v>
      </c>
      <c r="D872" s="19">
        <v>142333950</v>
      </c>
    </row>
    <row r="873" spans="1:4" x14ac:dyDescent="0.2">
      <c r="A873" s="202">
        <f t="shared" si="13"/>
        <v>10</v>
      </c>
      <c r="B873" s="19" t="s">
        <v>1352</v>
      </c>
      <c r="C873" s="19" t="s">
        <v>1353</v>
      </c>
      <c r="D873" s="19">
        <v>41784281</v>
      </c>
    </row>
    <row r="874" spans="1:4" x14ac:dyDescent="0.2">
      <c r="A874" s="202">
        <f t="shared" si="13"/>
        <v>10</v>
      </c>
      <c r="B874" s="19" t="s">
        <v>1354</v>
      </c>
      <c r="C874" s="19" t="s">
        <v>1355</v>
      </c>
      <c r="D874" s="19">
        <v>101761516.73999999</v>
      </c>
    </row>
    <row r="875" spans="1:4" x14ac:dyDescent="0.2">
      <c r="A875" s="202">
        <f t="shared" si="13"/>
        <v>10</v>
      </c>
      <c r="B875" s="19" t="s">
        <v>1356</v>
      </c>
      <c r="C875" s="19" t="s">
        <v>1357</v>
      </c>
      <c r="D875" s="19">
        <v>117751854</v>
      </c>
    </row>
    <row r="876" spans="1:4" x14ac:dyDescent="0.2">
      <c r="A876" s="202">
        <f t="shared" si="13"/>
        <v>10</v>
      </c>
      <c r="B876" s="19" t="s">
        <v>1358</v>
      </c>
      <c r="C876" s="19" t="s">
        <v>1359</v>
      </c>
      <c r="D876" s="19">
        <v>510778829.48000002</v>
      </c>
    </row>
    <row r="877" spans="1:4" x14ac:dyDescent="0.2">
      <c r="A877" s="202">
        <f t="shared" si="13"/>
        <v>10</v>
      </c>
      <c r="B877" s="19" t="s">
        <v>1360</v>
      </c>
      <c r="C877" s="19" t="s">
        <v>1361</v>
      </c>
      <c r="D877" s="19">
        <v>208922533</v>
      </c>
    </row>
    <row r="878" spans="1:4" x14ac:dyDescent="0.2">
      <c r="A878" s="202">
        <f t="shared" si="13"/>
        <v>10</v>
      </c>
      <c r="B878" s="19" t="s">
        <v>1362</v>
      </c>
      <c r="C878" s="19" t="s">
        <v>1363</v>
      </c>
      <c r="D878" s="19">
        <v>850131124</v>
      </c>
    </row>
    <row r="879" spans="1:4" x14ac:dyDescent="0.2">
      <c r="A879" s="202">
        <f t="shared" si="13"/>
        <v>10</v>
      </c>
      <c r="B879" s="19" t="s">
        <v>1364</v>
      </c>
      <c r="C879" s="19" t="s">
        <v>107</v>
      </c>
      <c r="D879" s="19">
        <v>2905310</v>
      </c>
    </row>
    <row r="880" spans="1:4" x14ac:dyDescent="0.2">
      <c r="A880" s="202">
        <f t="shared" si="13"/>
        <v>10</v>
      </c>
      <c r="B880" s="19" t="s">
        <v>1365</v>
      </c>
      <c r="C880" s="19" t="s">
        <v>1366</v>
      </c>
      <c r="D880" s="19">
        <v>45220</v>
      </c>
    </row>
    <row r="881" spans="1:4" x14ac:dyDescent="0.2">
      <c r="A881" s="202">
        <f t="shared" si="13"/>
        <v>10</v>
      </c>
      <c r="B881" s="19" t="s">
        <v>1367</v>
      </c>
      <c r="C881" s="19" t="s">
        <v>347</v>
      </c>
      <c r="D881" s="19">
        <v>35384269</v>
      </c>
    </row>
    <row r="882" spans="1:4" x14ac:dyDescent="0.2">
      <c r="A882" s="202">
        <f t="shared" si="13"/>
        <v>10</v>
      </c>
      <c r="B882" s="19" t="s">
        <v>1368</v>
      </c>
      <c r="C882" s="19" t="s">
        <v>1369</v>
      </c>
      <c r="D882" s="19">
        <v>2952258</v>
      </c>
    </row>
    <row r="883" spans="1:4" x14ac:dyDescent="0.2">
      <c r="A883" s="202">
        <f t="shared" si="13"/>
        <v>10</v>
      </c>
      <c r="B883" s="19" t="s">
        <v>1370</v>
      </c>
      <c r="C883" s="19" t="s">
        <v>69</v>
      </c>
      <c r="D883" s="19">
        <v>6279212</v>
      </c>
    </row>
    <row r="884" spans="1:4" x14ac:dyDescent="0.2">
      <c r="A884" s="202">
        <f t="shared" si="13"/>
        <v>10</v>
      </c>
      <c r="B884" s="19" t="s">
        <v>1371</v>
      </c>
      <c r="C884" s="19" t="s">
        <v>1372</v>
      </c>
      <c r="D884" s="19">
        <v>504465</v>
      </c>
    </row>
    <row r="885" spans="1:4" x14ac:dyDescent="0.2">
      <c r="A885" s="202">
        <f t="shared" si="13"/>
        <v>10</v>
      </c>
      <c r="B885" s="19" t="s">
        <v>1373</v>
      </c>
      <c r="C885" s="19" t="s">
        <v>1374</v>
      </c>
      <c r="D885" s="19">
        <v>39024930</v>
      </c>
    </row>
    <row r="886" spans="1:4" x14ac:dyDescent="0.2">
      <c r="A886" s="202">
        <f t="shared" si="13"/>
        <v>10</v>
      </c>
      <c r="B886" s="19" t="s">
        <v>1375</v>
      </c>
      <c r="C886" s="19" t="s">
        <v>1376</v>
      </c>
      <c r="D886" s="19">
        <v>14905812</v>
      </c>
    </row>
    <row r="887" spans="1:4" x14ac:dyDescent="0.2">
      <c r="A887" s="202">
        <f t="shared" si="13"/>
        <v>10</v>
      </c>
      <c r="B887" s="19" t="s">
        <v>1377</v>
      </c>
      <c r="C887" s="19" t="s">
        <v>1378</v>
      </c>
      <c r="D887" s="19">
        <v>120276</v>
      </c>
    </row>
    <row r="888" spans="1:4" x14ac:dyDescent="0.2">
      <c r="A888" s="202">
        <f t="shared" si="13"/>
        <v>10</v>
      </c>
      <c r="B888" s="19" t="s">
        <v>1379</v>
      </c>
      <c r="C888" s="19" t="s">
        <v>1380</v>
      </c>
      <c r="D888" s="19">
        <v>2558843868</v>
      </c>
    </row>
    <row r="889" spans="1:4" x14ac:dyDescent="0.2">
      <c r="A889" s="202">
        <f t="shared" si="13"/>
        <v>10</v>
      </c>
      <c r="B889" s="19" t="s">
        <v>1381</v>
      </c>
      <c r="C889" s="19" t="s">
        <v>1382</v>
      </c>
      <c r="D889" s="19">
        <v>1979532940</v>
      </c>
    </row>
    <row r="890" spans="1:4" x14ac:dyDescent="0.2">
      <c r="A890" s="202">
        <f t="shared" si="13"/>
        <v>10</v>
      </c>
      <c r="B890" s="19" t="s">
        <v>1383</v>
      </c>
      <c r="C890" s="19" t="s">
        <v>1384</v>
      </c>
      <c r="D890" s="19">
        <v>372217</v>
      </c>
    </row>
    <row r="891" spans="1:4" x14ac:dyDescent="0.2">
      <c r="A891" s="202">
        <f t="shared" si="13"/>
        <v>10</v>
      </c>
      <c r="B891" s="19" t="s">
        <v>1385</v>
      </c>
      <c r="C891" s="19" t="s">
        <v>1386</v>
      </c>
      <c r="D891" s="19">
        <v>603253</v>
      </c>
    </row>
    <row r="892" spans="1:4" x14ac:dyDescent="0.2">
      <c r="A892" s="202">
        <f t="shared" si="13"/>
        <v>10</v>
      </c>
      <c r="B892" s="19" t="s">
        <v>1420</v>
      </c>
      <c r="C892" s="19" t="s">
        <v>1419</v>
      </c>
      <c r="D892" s="19">
        <v>18513284</v>
      </c>
    </row>
    <row r="893" spans="1:4" x14ac:dyDescent="0.2">
      <c r="A893" s="202">
        <f t="shared" si="13"/>
        <v>10</v>
      </c>
      <c r="B893" s="19" t="s">
        <v>1418</v>
      </c>
      <c r="C893" s="19" t="s">
        <v>1417</v>
      </c>
      <c r="D893" s="19">
        <v>4563107730</v>
      </c>
    </row>
    <row r="894" spans="1:4" x14ac:dyDescent="0.2">
      <c r="A894" s="202">
        <f t="shared" si="13"/>
        <v>8</v>
      </c>
      <c r="B894" s="19" t="s">
        <v>1387</v>
      </c>
      <c r="C894" s="19" t="s">
        <v>1388</v>
      </c>
      <c r="D894" s="19">
        <v>-34112123965.560001</v>
      </c>
    </row>
    <row r="895" spans="1:4" x14ac:dyDescent="0.2">
      <c r="A895" s="202">
        <f t="shared" si="13"/>
        <v>10</v>
      </c>
      <c r="B895" s="19" t="s">
        <v>1389</v>
      </c>
      <c r="C895" s="19" t="s">
        <v>1390</v>
      </c>
      <c r="D895" s="19">
        <v>-33712189690</v>
      </c>
    </row>
    <row r="896" spans="1:4" x14ac:dyDescent="0.2">
      <c r="A896" s="202">
        <f t="shared" si="13"/>
        <v>10</v>
      </c>
      <c r="B896" s="19" t="s">
        <v>1391</v>
      </c>
      <c r="C896" s="19" t="s">
        <v>1392</v>
      </c>
      <c r="D896" s="19">
        <v>-173898433.28999999</v>
      </c>
    </row>
    <row r="897" spans="1:4" x14ac:dyDescent="0.2">
      <c r="A897" s="202">
        <f t="shared" si="13"/>
        <v>10</v>
      </c>
      <c r="B897" s="19" t="s">
        <v>1393</v>
      </c>
      <c r="C897" s="19" t="s">
        <v>1394</v>
      </c>
      <c r="D897" s="19">
        <v>-226035842.27000001</v>
      </c>
    </row>
    <row r="898" spans="1:4" x14ac:dyDescent="0.2">
      <c r="A898" s="202">
        <f t="shared" si="13"/>
        <v>8</v>
      </c>
      <c r="B898" s="19" t="s">
        <v>1498</v>
      </c>
      <c r="C898" s="19" t="s">
        <v>1499</v>
      </c>
      <c r="D898" s="19">
        <v>5387055540.7199993</v>
      </c>
    </row>
    <row r="899" spans="1:4" x14ac:dyDescent="0.2">
      <c r="A899" s="202">
        <f t="shared" ref="A899:A962" si="14">+LEN(B899)</f>
        <v>10</v>
      </c>
      <c r="B899" s="19" t="s">
        <v>1500</v>
      </c>
      <c r="C899" s="19" t="s">
        <v>1501</v>
      </c>
      <c r="D899" s="19">
        <v>-2</v>
      </c>
    </row>
    <row r="900" spans="1:4" x14ac:dyDescent="0.2">
      <c r="A900" s="202">
        <f t="shared" si="14"/>
        <v>12</v>
      </c>
      <c r="B900" s="19" t="s">
        <v>1502</v>
      </c>
      <c r="C900" s="19" t="s">
        <v>1503</v>
      </c>
      <c r="D900" s="19">
        <v>-2</v>
      </c>
    </row>
    <row r="901" spans="1:4" x14ac:dyDescent="0.2">
      <c r="A901" s="202">
        <f t="shared" si="14"/>
        <v>10</v>
      </c>
      <c r="B901" s="19" t="s">
        <v>1504</v>
      </c>
      <c r="C901" s="19" t="s">
        <v>1505</v>
      </c>
      <c r="D901" s="19">
        <v>-1481371551</v>
      </c>
    </row>
    <row r="902" spans="1:4" x14ac:dyDescent="0.2">
      <c r="A902" s="202">
        <f t="shared" si="14"/>
        <v>12</v>
      </c>
      <c r="B902" s="19" t="s">
        <v>1506</v>
      </c>
      <c r="C902" s="19" t="s">
        <v>1507</v>
      </c>
      <c r="D902" s="19">
        <v>-105349383</v>
      </c>
    </row>
    <row r="903" spans="1:4" x14ac:dyDescent="0.2">
      <c r="A903" s="202">
        <f t="shared" si="14"/>
        <v>12</v>
      </c>
      <c r="B903" s="19" t="s">
        <v>1508</v>
      </c>
      <c r="C903" s="19" t="s">
        <v>1509</v>
      </c>
      <c r="D903" s="19">
        <v>-1375981825</v>
      </c>
    </row>
    <row r="904" spans="1:4" x14ac:dyDescent="0.2">
      <c r="A904" s="202">
        <f t="shared" si="14"/>
        <v>12</v>
      </c>
      <c r="B904" s="19" t="s">
        <v>1510</v>
      </c>
      <c r="C904" s="19" t="s">
        <v>1511</v>
      </c>
      <c r="D904" s="19">
        <v>-40343</v>
      </c>
    </row>
    <row r="905" spans="1:4" x14ac:dyDescent="0.2">
      <c r="A905" s="202">
        <f t="shared" si="14"/>
        <v>10</v>
      </c>
      <c r="B905" s="19" t="s">
        <v>1512</v>
      </c>
      <c r="C905" s="19" t="s">
        <v>1513</v>
      </c>
      <c r="D905" s="19">
        <v>-1200220114</v>
      </c>
    </row>
    <row r="906" spans="1:4" x14ac:dyDescent="0.2">
      <c r="A906" s="202">
        <f t="shared" si="14"/>
        <v>12</v>
      </c>
      <c r="B906" s="19" t="s">
        <v>1514</v>
      </c>
      <c r="C906" s="19" t="s">
        <v>1515</v>
      </c>
      <c r="D906" s="19">
        <v>-1200220114</v>
      </c>
    </row>
    <row r="907" spans="1:4" x14ac:dyDescent="0.2">
      <c r="A907" s="202">
        <f t="shared" si="14"/>
        <v>10</v>
      </c>
      <c r="B907" s="19" t="s">
        <v>1516</v>
      </c>
      <c r="C907" s="19" t="s">
        <v>1517</v>
      </c>
      <c r="D907" s="19">
        <v>7179121386.25</v>
      </c>
    </row>
    <row r="908" spans="1:4" x14ac:dyDescent="0.2">
      <c r="A908" s="202">
        <f t="shared" si="14"/>
        <v>12</v>
      </c>
      <c r="B908" s="19" t="s">
        <v>1518</v>
      </c>
      <c r="C908" s="19" t="s">
        <v>1519</v>
      </c>
      <c r="D908" s="19">
        <v>-21.93</v>
      </c>
    </row>
    <row r="909" spans="1:4" x14ac:dyDescent="0.2">
      <c r="A909" s="202">
        <f t="shared" si="14"/>
        <v>12</v>
      </c>
      <c r="B909" s="19" t="s">
        <v>2063</v>
      </c>
      <c r="C909" s="19" t="s">
        <v>2064</v>
      </c>
      <c r="D909" s="19">
        <v>8248.4600000000009</v>
      </c>
    </row>
    <row r="910" spans="1:4" x14ac:dyDescent="0.2">
      <c r="A910" s="202">
        <f t="shared" si="14"/>
        <v>12</v>
      </c>
      <c r="B910" s="19" t="s">
        <v>1520</v>
      </c>
      <c r="C910" s="19" t="s">
        <v>1521</v>
      </c>
      <c r="D910" s="19">
        <v>162434275.95000029</v>
      </c>
    </row>
    <row r="911" spans="1:4" x14ac:dyDescent="0.2">
      <c r="A911" s="202">
        <f t="shared" si="14"/>
        <v>12</v>
      </c>
      <c r="B911" s="19" t="s">
        <v>1522</v>
      </c>
      <c r="C911" s="19" t="s">
        <v>1523</v>
      </c>
      <c r="D911" s="19">
        <v>7384752588.9300003</v>
      </c>
    </row>
    <row r="912" spans="1:4" x14ac:dyDescent="0.2">
      <c r="A912" s="202">
        <f t="shared" si="14"/>
        <v>12</v>
      </c>
      <c r="B912" s="19" t="s">
        <v>1524</v>
      </c>
      <c r="C912" s="19" t="s">
        <v>1525</v>
      </c>
      <c r="D912" s="19">
        <v>-652689387</v>
      </c>
    </row>
    <row r="913" spans="1:4" x14ac:dyDescent="0.2">
      <c r="A913" s="202">
        <f t="shared" si="14"/>
        <v>12</v>
      </c>
      <c r="B913" s="19" t="s">
        <v>1526</v>
      </c>
      <c r="C913" s="19" t="s">
        <v>1527</v>
      </c>
      <c r="D913" s="19">
        <v>61875</v>
      </c>
    </row>
    <row r="914" spans="1:4" x14ac:dyDescent="0.2">
      <c r="A914" s="202">
        <f t="shared" si="14"/>
        <v>12</v>
      </c>
      <c r="B914" s="19" t="s">
        <v>1528</v>
      </c>
      <c r="C914" s="19" t="s">
        <v>1529</v>
      </c>
      <c r="D914" s="19">
        <v>-713543175</v>
      </c>
    </row>
    <row r="915" spans="1:4" x14ac:dyDescent="0.2">
      <c r="A915" s="202">
        <f t="shared" si="14"/>
        <v>12</v>
      </c>
      <c r="B915" s="19" t="s">
        <v>1530</v>
      </c>
      <c r="C915" s="19" t="s">
        <v>1531</v>
      </c>
      <c r="D915" s="19">
        <v>-297777670</v>
      </c>
    </row>
    <row r="916" spans="1:4" x14ac:dyDescent="0.2">
      <c r="A916" s="202">
        <f t="shared" si="14"/>
        <v>12</v>
      </c>
      <c r="B916" s="19" t="s">
        <v>1532</v>
      </c>
      <c r="C916" s="19" t="s">
        <v>1533</v>
      </c>
      <c r="D916" s="19">
        <v>-939048396</v>
      </c>
    </row>
    <row r="917" spans="1:4" x14ac:dyDescent="0.2">
      <c r="A917" s="202">
        <f t="shared" si="14"/>
        <v>12</v>
      </c>
      <c r="B917" s="19" t="s">
        <v>1534</v>
      </c>
      <c r="C917" s="19" t="s">
        <v>1535</v>
      </c>
      <c r="D917" s="19">
        <v>-24602323</v>
      </c>
    </row>
    <row r="918" spans="1:4" x14ac:dyDescent="0.2">
      <c r="A918" s="202">
        <f t="shared" si="14"/>
        <v>12</v>
      </c>
      <c r="B918" s="19" t="s">
        <v>1536</v>
      </c>
      <c r="C918" s="19" t="s">
        <v>1537</v>
      </c>
      <c r="D918" s="19">
        <v>662287463.83999991</v>
      </c>
    </row>
    <row r="919" spans="1:4" x14ac:dyDescent="0.2">
      <c r="A919" s="202">
        <f t="shared" si="14"/>
        <v>12</v>
      </c>
      <c r="B919" s="19" t="s">
        <v>1538</v>
      </c>
      <c r="C919" s="19" t="s">
        <v>1539</v>
      </c>
      <c r="D919" s="19">
        <v>1149336082</v>
      </c>
    </row>
    <row r="920" spans="1:4" x14ac:dyDescent="0.2">
      <c r="A920" s="202">
        <f t="shared" si="14"/>
        <v>12</v>
      </c>
      <c r="B920" s="19" t="s">
        <v>1540</v>
      </c>
      <c r="C920" s="19" t="s">
        <v>1541</v>
      </c>
      <c r="D920" s="19">
        <v>404226625</v>
      </c>
    </row>
    <row r="921" spans="1:4" x14ac:dyDescent="0.2">
      <c r="A921" s="202">
        <f t="shared" si="14"/>
        <v>12</v>
      </c>
      <c r="B921" s="19" t="s">
        <v>2282</v>
      </c>
      <c r="C921" s="19" t="s">
        <v>2283</v>
      </c>
      <c r="D921" s="19">
        <v>43675200</v>
      </c>
    </row>
    <row r="922" spans="1:4" x14ac:dyDescent="0.2">
      <c r="A922" s="202">
        <f t="shared" si="14"/>
        <v>10</v>
      </c>
      <c r="B922" s="19" t="s">
        <v>1542</v>
      </c>
      <c r="C922" s="19" t="s">
        <v>1543</v>
      </c>
      <c r="D922" s="19">
        <v>71122029</v>
      </c>
    </row>
    <row r="923" spans="1:4" x14ac:dyDescent="0.2">
      <c r="A923" s="202">
        <f t="shared" si="14"/>
        <v>12</v>
      </c>
      <c r="B923" s="19" t="s">
        <v>1544</v>
      </c>
      <c r="C923" s="19" t="s">
        <v>1545</v>
      </c>
      <c r="D923" s="19">
        <v>-7804936</v>
      </c>
    </row>
    <row r="924" spans="1:4" x14ac:dyDescent="0.2">
      <c r="A924" s="202">
        <f t="shared" si="14"/>
        <v>12</v>
      </c>
      <c r="B924" s="19" t="s">
        <v>1546</v>
      </c>
      <c r="C924" s="19" t="s">
        <v>1547</v>
      </c>
      <c r="D924" s="19">
        <v>78926965</v>
      </c>
    </row>
    <row r="925" spans="1:4" x14ac:dyDescent="0.2">
      <c r="A925" s="202">
        <f t="shared" si="14"/>
        <v>10</v>
      </c>
      <c r="B925" s="19" t="s">
        <v>1548</v>
      </c>
      <c r="C925" s="19" t="s">
        <v>1549</v>
      </c>
      <c r="D925" s="19">
        <v>-93499.69</v>
      </c>
    </row>
    <row r="926" spans="1:4" x14ac:dyDescent="0.2">
      <c r="A926" s="202">
        <f t="shared" si="14"/>
        <v>12</v>
      </c>
      <c r="B926" s="19" t="s">
        <v>2085</v>
      </c>
      <c r="C926" s="19" t="s">
        <v>2086</v>
      </c>
      <c r="D926" s="19">
        <v>-93500</v>
      </c>
    </row>
    <row r="927" spans="1:4" x14ac:dyDescent="0.2">
      <c r="A927" s="202">
        <f t="shared" si="14"/>
        <v>12</v>
      </c>
      <c r="B927" s="19" t="s">
        <v>1550</v>
      </c>
      <c r="C927" s="19" t="s">
        <v>1551</v>
      </c>
      <c r="D927" s="19">
        <v>0.31</v>
      </c>
    </row>
    <row r="928" spans="1:4" x14ac:dyDescent="0.2">
      <c r="A928" s="202">
        <f t="shared" si="14"/>
        <v>10</v>
      </c>
      <c r="B928" s="19" t="s">
        <v>1552</v>
      </c>
      <c r="C928" s="19" t="s">
        <v>1553</v>
      </c>
      <c r="D928" s="19">
        <v>47792844.159999996</v>
      </c>
    </row>
    <row r="929" spans="1:4" x14ac:dyDescent="0.2">
      <c r="A929" s="202">
        <f t="shared" si="14"/>
        <v>12</v>
      </c>
      <c r="B929" s="19" t="s">
        <v>1554</v>
      </c>
      <c r="C929" s="19" t="s">
        <v>1555</v>
      </c>
      <c r="D929" s="19">
        <v>12393116</v>
      </c>
    </row>
    <row r="930" spans="1:4" x14ac:dyDescent="0.2">
      <c r="A930" s="202">
        <f t="shared" si="14"/>
        <v>12</v>
      </c>
      <c r="B930" s="19" t="s">
        <v>1556</v>
      </c>
      <c r="C930" s="19" t="s">
        <v>1557</v>
      </c>
      <c r="D930" s="19">
        <v>39998</v>
      </c>
    </row>
    <row r="931" spans="1:4" x14ac:dyDescent="0.2">
      <c r="A931" s="202">
        <f t="shared" si="14"/>
        <v>12</v>
      </c>
      <c r="B931" s="19" t="s">
        <v>1558</v>
      </c>
      <c r="C931" s="19" t="s">
        <v>1559</v>
      </c>
      <c r="D931" s="19">
        <v>79210.16</v>
      </c>
    </row>
    <row r="932" spans="1:4" x14ac:dyDescent="0.2">
      <c r="A932" s="202">
        <f t="shared" si="14"/>
        <v>12</v>
      </c>
      <c r="B932" s="19" t="s">
        <v>1560</v>
      </c>
      <c r="C932" s="19" t="s">
        <v>1561</v>
      </c>
      <c r="D932" s="19">
        <v>12762612</v>
      </c>
    </row>
    <row r="933" spans="1:4" x14ac:dyDescent="0.2">
      <c r="A933" s="202">
        <f t="shared" si="14"/>
        <v>12</v>
      </c>
      <c r="B933" s="19" t="s">
        <v>1562</v>
      </c>
      <c r="C933" s="19" t="s">
        <v>1563</v>
      </c>
      <c r="D933" s="19">
        <v>22517908</v>
      </c>
    </row>
    <row r="934" spans="1:4" x14ac:dyDescent="0.2">
      <c r="A934" s="202">
        <f t="shared" si="14"/>
        <v>10</v>
      </c>
      <c r="B934" s="19" t="s">
        <v>1564</v>
      </c>
      <c r="C934" s="19" t="s">
        <v>1565</v>
      </c>
      <c r="D934" s="19">
        <v>-319000093</v>
      </c>
    </row>
    <row r="935" spans="1:4" x14ac:dyDescent="0.2">
      <c r="A935" s="202">
        <f t="shared" si="14"/>
        <v>12</v>
      </c>
      <c r="B935" s="19" t="s">
        <v>1566</v>
      </c>
      <c r="C935" s="19" t="s">
        <v>1567</v>
      </c>
      <c r="D935" s="19">
        <v>158669478</v>
      </c>
    </row>
    <row r="936" spans="1:4" x14ac:dyDescent="0.2">
      <c r="A936" s="202">
        <f t="shared" si="14"/>
        <v>12</v>
      </c>
      <c r="B936" s="19" t="s">
        <v>1568</v>
      </c>
      <c r="C936" s="19" t="s">
        <v>1569</v>
      </c>
      <c r="D936" s="19">
        <v>-477669571</v>
      </c>
    </row>
    <row r="937" spans="1:4" x14ac:dyDescent="0.2">
      <c r="A937" s="202">
        <f t="shared" si="14"/>
        <v>10</v>
      </c>
      <c r="B937" s="19" t="s">
        <v>1570</v>
      </c>
      <c r="C937" s="19" t="s">
        <v>1571</v>
      </c>
      <c r="D937" s="19">
        <v>269293483</v>
      </c>
    </row>
    <row r="938" spans="1:4" x14ac:dyDescent="0.2">
      <c r="A938" s="202">
        <f t="shared" si="14"/>
        <v>12</v>
      </c>
      <c r="B938" s="19" t="s">
        <v>1572</v>
      </c>
      <c r="C938" s="19" t="s">
        <v>1573</v>
      </c>
      <c r="D938" s="19">
        <v>269293483</v>
      </c>
    </row>
    <row r="939" spans="1:4" x14ac:dyDescent="0.2">
      <c r="A939" s="202">
        <f t="shared" si="14"/>
        <v>10</v>
      </c>
      <c r="B939" s="19" t="s">
        <v>1574</v>
      </c>
      <c r="C939" s="19" t="s">
        <v>1575</v>
      </c>
      <c r="D939" s="19">
        <v>1001593696</v>
      </c>
    </row>
    <row r="940" spans="1:4" x14ac:dyDescent="0.2">
      <c r="A940" s="202">
        <f t="shared" si="14"/>
        <v>12</v>
      </c>
      <c r="B940" s="19" t="s">
        <v>1576</v>
      </c>
      <c r="C940" s="19" t="s">
        <v>1577</v>
      </c>
      <c r="D940" s="19">
        <v>1001593696</v>
      </c>
    </row>
    <row r="941" spans="1:4" x14ac:dyDescent="0.2">
      <c r="A941" s="202">
        <f t="shared" si="14"/>
        <v>10</v>
      </c>
      <c r="B941" s="19" t="s">
        <v>1578</v>
      </c>
      <c r="C941" s="19" t="s">
        <v>1579</v>
      </c>
      <c r="D941" s="19">
        <v>229721603</v>
      </c>
    </row>
    <row r="942" spans="1:4" x14ac:dyDescent="0.2">
      <c r="A942" s="202">
        <f t="shared" si="14"/>
        <v>12</v>
      </c>
      <c r="B942" s="19" t="s">
        <v>1580</v>
      </c>
      <c r="C942" s="19" t="s">
        <v>1581</v>
      </c>
      <c r="D942" s="19">
        <v>-170099566</v>
      </c>
    </row>
    <row r="943" spans="1:4" x14ac:dyDescent="0.2">
      <c r="A943" s="202">
        <f t="shared" si="14"/>
        <v>12</v>
      </c>
      <c r="B943" s="19" t="s">
        <v>1582</v>
      </c>
      <c r="C943" s="19" t="s">
        <v>1583</v>
      </c>
      <c r="D943" s="19">
        <v>-89648532</v>
      </c>
    </row>
    <row r="944" spans="1:4" x14ac:dyDescent="0.2">
      <c r="A944" s="202">
        <f t="shared" si="14"/>
        <v>12</v>
      </c>
      <c r="B944" s="19" t="s">
        <v>1584</v>
      </c>
      <c r="C944" s="19" t="s">
        <v>1585</v>
      </c>
      <c r="D944" s="19">
        <v>489469701</v>
      </c>
    </row>
    <row r="945" spans="1:4" x14ac:dyDescent="0.2">
      <c r="A945" s="202">
        <f t="shared" si="14"/>
        <v>10</v>
      </c>
      <c r="B945" s="19" t="s">
        <v>1586</v>
      </c>
      <c r="C945" s="19" t="s">
        <v>1587</v>
      </c>
      <c r="D945" s="19">
        <v>-410904241</v>
      </c>
    </row>
    <row r="946" spans="1:4" x14ac:dyDescent="0.2">
      <c r="A946" s="202">
        <f t="shared" si="14"/>
        <v>12</v>
      </c>
      <c r="B946" s="19" t="s">
        <v>1588</v>
      </c>
      <c r="C946" s="19" t="s">
        <v>1589</v>
      </c>
      <c r="D946" s="19">
        <v>-410904241</v>
      </c>
    </row>
    <row r="947" spans="1:4" s="30" customFormat="1" x14ac:dyDescent="0.2">
      <c r="A947" s="267">
        <f t="shared" si="14"/>
        <v>1</v>
      </c>
      <c r="B947" s="269" t="s">
        <v>1395</v>
      </c>
      <c r="C947" s="269" t="s">
        <v>57</v>
      </c>
      <c r="D947" s="269">
        <v>-3702909843.8099999</v>
      </c>
    </row>
    <row r="948" spans="1:4" x14ac:dyDescent="0.2">
      <c r="A948" s="202">
        <f t="shared" si="14"/>
        <v>2</v>
      </c>
      <c r="B948" s="19" t="s">
        <v>1396</v>
      </c>
      <c r="C948" s="19" t="s">
        <v>58</v>
      </c>
      <c r="D948" s="19">
        <v>-3702909843.8099999</v>
      </c>
    </row>
    <row r="949" spans="1:4" x14ac:dyDescent="0.2">
      <c r="A949" s="259">
        <f t="shared" si="14"/>
        <v>4</v>
      </c>
      <c r="B949" s="260" t="s">
        <v>1397</v>
      </c>
      <c r="C949" s="260" t="s">
        <v>59</v>
      </c>
      <c r="D949" s="260">
        <v>-1500000000</v>
      </c>
    </row>
    <row r="950" spans="1:4" x14ac:dyDescent="0.2">
      <c r="A950" s="202">
        <f t="shared" si="14"/>
        <v>6</v>
      </c>
      <c r="B950" s="19" t="s">
        <v>1398</v>
      </c>
      <c r="C950" s="19" t="s">
        <v>1399</v>
      </c>
      <c r="D950" s="19">
        <v>-1500000000</v>
      </c>
    </row>
    <row r="951" spans="1:4" x14ac:dyDescent="0.2">
      <c r="A951" s="202">
        <f t="shared" si="14"/>
        <v>8</v>
      </c>
      <c r="B951" s="19" t="s">
        <v>1400</v>
      </c>
      <c r="C951" s="19" t="s">
        <v>1399</v>
      </c>
      <c r="D951" s="19">
        <v>-1500000000</v>
      </c>
    </row>
    <row r="952" spans="1:4" x14ac:dyDescent="0.2">
      <c r="A952" s="202">
        <f t="shared" si="14"/>
        <v>10</v>
      </c>
      <c r="B952" s="19" t="s">
        <v>1401</v>
      </c>
      <c r="C952" s="19" t="s">
        <v>1399</v>
      </c>
      <c r="D952" s="19">
        <v>-1500000000</v>
      </c>
    </row>
    <row r="953" spans="1:4" x14ac:dyDescent="0.2">
      <c r="A953" s="259">
        <f t="shared" si="14"/>
        <v>4</v>
      </c>
      <c r="B953" s="260" t="s">
        <v>1402</v>
      </c>
      <c r="C953" s="260" t="s">
        <v>60</v>
      </c>
      <c r="D953" s="260">
        <v>-130598027</v>
      </c>
    </row>
    <row r="954" spans="1:4" x14ac:dyDescent="0.2">
      <c r="A954" s="202">
        <f t="shared" si="14"/>
        <v>6</v>
      </c>
      <c r="B954" s="19" t="s">
        <v>1403</v>
      </c>
      <c r="C954" s="19" t="s">
        <v>1404</v>
      </c>
      <c r="D954" s="19">
        <v>-130598027</v>
      </c>
    </row>
    <row r="955" spans="1:4" x14ac:dyDescent="0.2">
      <c r="A955" s="202">
        <f t="shared" si="14"/>
        <v>8</v>
      </c>
      <c r="B955" s="19" t="s">
        <v>1405</v>
      </c>
      <c r="C955" s="19" t="s">
        <v>1404</v>
      </c>
      <c r="D955" s="19">
        <v>-130598027</v>
      </c>
    </row>
    <row r="956" spans="1:4" x14ac:dyDescent="0.2">
      <c r="A956" s="202">
        <f t="shared" si="14"/>
        <v>10</v>
      </c>
      <c r="B956" s="19" t="s">
        <v>1406</v>
      </c>
      <c r="C956" s="19" t="s">
        <v>1407</v>
      </c>
      <c r="D956" s="19">
        <v>-130598027</v>
      </c>
    </row>
    <row r="957" spans="1:4" x14ac:dyDescent="0.2">
      <c r="A957" s="259">
        <f t="shared" si="14"/>
        <v>4</v>
      </c>
      <c r="B957" s="260" t="s">
        <v>1408</v>
      </c>
      <c r="C957" s="260" t="s">
        <v>61</v>
      </c>
      <c r="D957" s="260">
        <v>-2072311816.8099999</v>
      </c>
    </row>
    <row r="958" spans="1:4" x14ac:dyDescent="0.2">
      <c r="A958" s="202">
        <f t="shared" si="14"/>
        <v>6</v>
      </c>
      <c r="B958" s="19" t="s">
        <v>1409</v>
      </c>
      <c r="C958" s="19" t="s">
        <v>1410</v>
      </c>
      <c r="D958" s="19">
        <v>-2288479190.04</v>
      </c>
    </row>
    <row r="959" spans="1:4" x14ac:dyDescent="0.2">
      <c r="A959" s="202">
        <f t="shared" si="14"/>
        <v>8</v>
      </c>
      <c r="B959" s="19" t="s">
        <v>1411</v>
      </c>
      <c r="C959" s="19" t="s">
        <v>1410</v>
      </c>
      <c r="D959" s="19">
        <v>-2288479190.04</v>
      </c>
    </row>
    <row r="960" spans="1:4" x14ac:dyDescent="0.2">
      <c r="A960" s="202">
        <f t="shared" si="14"/>
        <v>10</v>
      </c>
      <c r="B960" s="19" t="s">
        <v>1412</v>
      </c>
      <c r="C960" s="19" t="s">
        <v>1410</v>
      </c>
      <c r="D960" s="19">
        <v>-2288479190.04</v>
      </c>
    </row>
    <row r="961" spans="1:4" x14ac:dyDescent="0.2">
      <c r="A961" s="202">
        <f t="shared" si="14"/>
        <v>6</v>
      </c>
      <c r="B961" s="19" t="s">
        <v>1413</v>
      </c>
      <c r="C961" s="19" t="s">
        <v>1414</v>
      </c>
      <c r="D961" s="19">
        <v>216167373.22999999</v>
      </c>
    </row>
    <row r="962" spans="1:4" x14ac:dyDescent="0.2">
      <c r="A962" s="202">
        <f t="shared" si="14"/>
        <v>8</v>
      </c>
      <c r="B962" s="19" t="s">
        <v>1415</v>
      </c>
      <c r="C962" s="19" t="s">
        <v>1414</v>
      </c>
      <c r="D962" s="19">
        <v>216167373.22999999</v>
      </c>
    </row>
    <row r="963" spans="1:4" x14ac:dyDescent="0.2">
      <c r="A963" s="202">
        <f t="shared" ref="A963" si="15">+LEN(B963)</f>
        <v>10</v>
      </c>
      <c r="B963" s="19" t="s">
        <v>1416</v>
      </c>
      <c r="C963" s="19" t="s">
        <v>1414</v>
      </c>
      <c r="D963" s="19">
        <v>216167373.22999999</v>
      </c>
    </row>
    <row r="964" spans="1:4" x14ac:dyDescent="0.2">
      <c r="B964" s="19"/>
      <c r="C964" s="19"/>
    </row>
  </sheetData>
  <autoFilter ref="A1:I980" xr:uid="{1D25DC33-BA88-4D79-9004-F9DBC12E7915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55275-AAC5-4752-82FA-004AD66C308C}">
  <sheetPr>
    <tabColor rgb="FF92D050"/>
  </sheetPr>
  <dimension ref="B2:I403"/>
  <sheetViews>
    <sheetView topLeftCell="A155" workbookViewId="0">
      <selection activeCell="C171" sqref="C171:E173"/>
    </sheetView>
  </sheetViews>
  <sheetFormatPr baseColWidth="10" defaultRowHeight="15.75" x14ac:dyDescent="0.25"/>
  <cols>
    <col min="1" max="1" width="11.42578125" style="1"/>
    <col min="2" max="2" width="11" style="10" bestFit="1" customWidth="1"/>
    <col min="3" max="3" width="60.85546875" style="1" bestFit="1" customWidth="1"/>
    <col min="4" max="4" width="21.85546875" style="1" bestFit="1" customWidth="1"/>
    <col min="5" max="5" width="20.28515625" style="1" bestFit="1" customWidth="1"/>
    <col min="6" max="6" width="20.5703125" style="1" bestFit="1" customWidth="1"/>
    <col min="7" max="7" width="17" style="1" bestFit="1" customWidth="1"/>
    <col min="8" max="8" width="14.85546875" style="1" bestFit="1" customWidth="1"/>
    <col min="9" max="16384" width="11.42578125" style="1"/>
  </cols>
  <sheetData>
    <row r="2" spans="2:6" ht="15.75" customHeight="1" x14ac:dyDescent="0.25">
      <c r="B2" s="49" t="s">
        <v>2256</v>
      </c>
      <c r="C2" s="49"/>
      <c r="D2" s="49"/>
      <c r="E2" s="49"/>
      <c r="F2" s="49"/>
    </row>
    <row r="3" spans="2:6" x14ac:dyDescent="0.25">
      <c r="B3" s="53" t="s">
        <v>1600</v>
      </c>
      <c r="C3" s="53" t="s">
        <v>1601</v>
      </c>
      <c r="D3" s="49" t="s">
        <v>2257</v>
      </c>
      <c r="E3" s="49" t="s">
        <v>2258</v>
      </c>
      <c r="F3" s="53" t="s">
        <v>1602</v>
      </c>
    </row>
    <row r="4" spans="2:6" x14ac:dyDescent="0.25">
      <c r="B4" s="50">
        <v>11</v>
      </c>
      <c r="C4" s="50" t="s">
        <v>1603</v>
      </c>
      <c r="D4" s="72">
        <f>+ESF!E11</f>
        <v>12704760778.100029</v>
      </c>
      <c r="E4" s="72">
        <f>+ESF!F11</f>
        <v>3867463797.170013</v>
      </c>
      <c r="F4" s="51">
        <f>+D4-E4</f>
        <v>8837296980.9300156</v>
      </c>
    </row>
    <row r="5" spans="2:6" x14ac:dyDescent="0.25">
      <c r="B5" s="50">
        <v>12</v>
      </c>
      <c r="C5" s="50" t="s">
        <v>1604</v>
      </c>
      <c r="D5" s="72">
        <f>+ESF!E14</f>
        <v>152447789.04000008</v>
      </c>
      <c r="E5" s="72">
        <f>+ESF!F14</f>
        <v>1335969635.3300004</v>
      </c>
      <c r="F5" s="51">
        <f>+D5-E5</f>
        <v>-1183521846.2900004</v>
      </c>
    </row>
    <row r="6" spans="2:6" x14ac:dyDescent="0.25">
      <c r="B6" s="50">
        <v>13</v>
      </c>
      <c r="C6" s="50" t="s">
        <v>1605</v>
      </c>
      <c r="D6" s="72">
        <f>+ESF!E16</f>
        <v>6650544014.9099989</v>
      </c>
      <c r="E6" s="72">
        <f>+ESF!F16</f>
        <v>1459414321.2999997</v>
      </c>
      <c r="F6" s="51">
        <f>+D6-E6</f>
        <v>5191129693.6099987</v>
      </c>
    </row>
    <row r="7" spans="2:6" x14ac:dyDescent="0.25">
      <c r="B7" s="50">
        <v>15</v>
      </c>
      <c r="C7" s="50" t="s">
        <v>1621</v>
      </c>
      <c r="D7" s="72">
        <f>+ESF!E19</f>
        <v>99119362</v>
      </c>
      <c r="E7" s="72">
        <f>+ESF!F19</f>
        <v>116909320</v>
      </c>
      <c r="F7" s="51">
        <f t="shared" ref="F7:F19" si="0">+D7-E7</f>
        <v>-17789958</v>
      </c>
    </row>
    <row r="8" spans="2:6" x14ac:dyDescent="0.25">
      <c r="B8" s="50">
        <v>16</v>
      </c>
      <c r="C8" s="50" t="s">
        <v>1606</v>
      </c>
      <c r="D8" s="72">
        <f>+ESF!E21</f>
        <v>2086084507.6300006</v>
      </c>
      <c r="E8" s="72">
        <f>+ESF!F21</f>
        <v>29884941861.549999</v>
      </c>
      <c r="F8" s="51">
        <f t="shared" si="0"/>
        <v>-27798857353.919998</v>
      </c>
    </row>
    <row r="9" spans="2:6" x14ac:dyDescent="0.25">
      <c r="B9" s="50">
        <v>19</v>
      </c>
      <c r="C9" s="50" t="s">
        <v>1607</v>
      </c>
      <c r="D9" s="72">
        <f>+ESF!E32</f>
        <v>1077017455.6100001</v>
      </c>
      <c r="E9" s="72">
        <f>+ESF!F32</f>
        <v>1668983785.4100001</v>
      </c>
      <c r="F9" s="51">
        <f t="shared" si="0"/>
        <v>-591966329.79999995</v>
      </c>
    </row>
    <row r="10" spans="2:6" x14ac:dyDescent="0.25">
      <c r="B10" s="50">
        <v>23</v>
      </c>
      <c r="C10" s="50" t="s">
        <v>1608</v>
      </c>
      <c r="D10" s="72">
        <f>+ESF!E40</f>
        <v>0</v>
      </c>
      <c r="E10" s="72">
        <f>+ESF!F40</f>
        <v>23072015201</v>
      </c>
      <c r="F10" s="51">
        <f t="shared" si="0"/>
        <v>-23072015201</v>
      </c>
    </row>
    <row r="11" spans="2:6" x14ac:dyDescent="0.25">
      <c r="B11" s="50">
        <v>24</v>
      </c>
      <c r="C11" s="50" t="s">
        <v>1609</v>
      </c>
      <c r="D11" s="72">
        <f>+ESF!E43</f>
        <v>5844798699.0199995</v>
      </c>
      <c r="E11" s="72">
        <f>+ESF!F43</f>
        <v>9836511094.8000011</v>
      </c>
      <c r="F11" s="51">
        <f t="shared" si="0"/>
        <v>-3991712395.7800016</v>
      </c>
    </row>
    <row r="12" spans="2:6" x14ac:dyDescent="0.25">
      <c r="B12" s="50">
        <v>25</v>
      </c>
      <c r="C12" s="50" t="s">
        <v>1610</v>
      </c>
      <c r="D12" s="72">
        <f>+ESF!E51</f>
        <v>708446188.17000008</v>
      </c>
      <c r="E12" s="72">
        <f>+ESF!F51</f>
        <v>517437265.67000002</v>
      </c>
      <c r="F12" s="51">
        <f t="shared" si="0"/>
        <v>191008922.50000006</v>
      </c>
    </row>
    <row r="13" spans="2:6" x14ac:dyDescent="0.25">
      <c r="B13" s="50">
        <v>27</v>
      </c>
      <c r="C13" s="50" t="s">
        <v>1622</v>
      </c>
      <c r="D13" s="72">
        <f>+ESF!E53</f>
        <v>70809174</v>
      </c>
      <c r="E13" s="72">
        <f>+ESF!F53</f>
        <v>682690317</v>
      </c>
      <c r="F13" s="51">
        <f t="shared" si="0"/>
        <v>-611881143</v>
      </c>
    </row>
    <row r="14" spans="2:6" x14ac:dyDescent="0.25">
      <c r="B14" s="50">
        <v>29</v>
      </c>
      <c r="C14" s="50" t="s">
        <v>1611</v>
      </c>
      <c r="D14" s="72">
        <f>+ESF!E56</f>
        <v>11817452392.689991</v>
      </c>
      <c r="E14" s="72">
        <f>+ESF!F56</f>
        <v>1498895736.8300166</v>
      </c>
      <c r="F14" s="51">
        <f t="shared" si="0"/>
        <v>10318556655.859974</v>
      </c>
    </row>
    <row r="15" spans="2:6" x14ac:dyDescent="0.25">
      <c r="B15" s="50">
        <v>3</v>
      </c>
      <c r="C15" s="50" t="s">
        <v>1623</v>
      </c>
      <c r="D15" s="72">
        <f>+ESF!E59</f>
        <v>3902681190.71</v>
      </c>
      <c r="E15" s="72">
        <f>+ESF!F59</f>
        <v>4679686582.1599998</v>
      </c>
      <c r="F15" s="51">
        <f t="shared" si="0"/>
        <v>-777005391.44999981</v>
      </c>
    </row>
    <row r="16" spans="2:6" x14ac:dyDescent="0.25">
      <c r="B16" s="50">
        <v>4</v>
      </c>
      <c r="C16" s="50" t="s">
        <v>1612</v>
      </c>
      <c r="D16" s="72">
        <f>+'ER SEPTIEMBRE'!E10</f>
        <v>2623756070.25</v>
      </c>
      <c r="E16" s="72">
        <f>+'ER SEPTIEMBRE'!F10</f>
        <v>2379891404.5</v>
      </c>
      <c r="F16" s="51">
        <f t="shared" si="0"/>
        <v>243864665.75</v>
      </c>
    </row>
    <row r="17" spans="2:7" x14ac:dyDescent="0.25">
      <c r="B17" s="50">
        <v>5</v>
      </c>
      <c r="C17" s="50" t="s">
        <v>1613</v>
      </c>
      <c r="D17" s="72">
        <f>+'ER SEPTIEMBRE'!E17</f>
        <v>2004169846.29</v>
      </c>
      <c r="E17" s="72">
        <f>+'ER SEPTIEMBRE'!F17</f>
        <v>2892932316.8500004</v>
      </c>
      <c r="F17" s="51">
        <f t="shared" si="0"/>
        <v>-888762470.56000042</v>
      </c>
    </row>
    <row r="18" spans="2:7" x14ac:dyDescent="0.25">
      <c r="B18" s="50">
        <v>6</v>
      </c>
      <c r="C18" s="50" t="s">
        <v>1614</v>
      </c>
      <c r="D18" s="72">
        <f>+'ER SEPTIEMBRE'!E39</f>
        <v>406693092.61000001</v>
      </c>
      <c r="E18" s="72">
        <f>+'ER SEPTIEMBRE'!F39</f>
        <v>463735826</v>
      </c>
      <c r="F18" s="51">
        <f t="shared" si="0"/>
        <v>-57042733.389999986</v>
      </c>
    </row>
    <row r="19" spans="2:7" x14ac:dyDescent="0.25">
      <c r="B19" s="52">
        <v>3</v>
      </c>
      <c r="C19" s="52" t="s">
        <v>1624</v>
      </c>
      <c r="D19" s="73">
        <f>+'ER SEPTIEMBRE'!E42</f>
        <v>-212893131.3499999</v>
      </c>
      <c r="E19" s="74">
        <f>+'ER SEPTIEMBRE'!F42</f>
        <v>976776738.35000038</v>
      </c>
      <c r="F19" s="51">
        <f t="shared" si="0"/>
        <v>-1189669869.7000003</v>
      </c>
    </row>
    <row r="21" spans="2:7" ht="30" x14ac:dyDescent="0.25">
      <c r="C21" s="205" t="s">
        <v>1625</v>
      </c>
      <c r="D21" s="49" t="s">
        <v>2257</v>
      </c>
      <c r="E21" s="49" t="s">
        <v>2258</v>
      </c>
      <c r="F21" s="70" t="s">
        <v>1626</v>
      </c>
      <c r="G21" s="69"/>
    </row>
    <row r="22" spans="2:7" x14ac:dyDescent="0.25">
      <c r="C22" s="67" t="s">
        <v>9</v>
      </c>
      <c r="D22" s="59">
        <f>+D4</f>
        <v>12704760778.100029</v>
      </c>
      <c r="E22" s="59">
        <f>+E4</f>
        <v>3867463797.170013</v>
      </c>
      <c r="F22" s="62">
        <f>+D22-E22</f>
        <v>8837296980.9300156</v>
      </c>
    </row>
    <row r="23" spans="2:7" x14ac:dyDescent="0.25">
      <c r="C23" s="60" t="s">
        <v>1627</v>
      </c>
      <c r="D23" s="203">
        <v>0</v>
      </c>
      <c r="E23" s="203">
        <v>0</v>
      </c>
      <c r="F23" s="61">
        <f>+D23-E23</f>
        <v>0</v>
      </c>
    </row>
    <row r="24" spans="2:7" x14ac:dyDescent="0.25">
      <c r="C24" s="60" t="s">
        <v>1628</v>
      </c>
      <c r="D24" s="203">
        <f>+ESF!E12</f>
        <v>12383866411.740028</v>
      </c>
      <c r="E24" s="203">
        <f>+ESF!F12</f>
        <v>3546556063.1000128</v>
      </c>
      <c r="F24" s="63">
        <f>+D24-E24</f>
        <v>8837310348.6400146</v>
      </c>
    </row>
    <row r="25" spans="2:7" x14ac:dyDescent="0.25">
      <c r="C25" s="60" t="s">
        <v>1629</v>
      </c>
      <c r="D25" s="203">
        <f>+ESF!E13</f>
        <v>320894366.35999995</v>
      </c>
      <c r="E25" s="203">
        <f>+ESF!F13</f>
        <v>320907734.06999999</v>
      </c>
      <c r="F25" s="63">
        <f>+D25-E25</f>
        <v>-13367.710000038147</v>
      </c>
    </row>
    <row r="28" spans="2:7" ht="16.5" customHeight="1" x14ac:dyDescent="0.25">
      <c r="B28" s="54"/>
      <c r="C28" s="310" t="s">
        <v>1631</v>
      </c>
      <c r="D28" s="310"/>
      <c r="E28" s="310"/>
      <c r="F28" s="310"/>
    </row>
    <row r="29" spans="2:7" x14ac:dyDescent="0.25">
      <c r="C29" s="206" t="s">
        <v>1625</v>
      </c>
      <c r="D29" s="49" t="s">
        <v>2257</v>
      </c>
      <c r="E29" s="49" t="s">
        <v>2258</v>
      </c>
      <c r="F29" s="49" t="s">
        <v>1602</v>
      </c>
    </row>
    <row r="30" spans="2:7" x14ac:dyDescent="0.25">
      <c r="C30" s="55" t="s">
        <v>10</v>
      </c>
      <c r="D30" s="56">
        <f>+D31+D32+D33</f>
        <v>12704760778.100029</v>
      </c>
      <c r="E30" s="56">
        <f>+E31+E32+E33</f>
        <v>3867463797.170013</v>
      </c>
      <c r="F30" s="56">
        <f>+D30-E30</f>
        <v>8837296980.9300156</v>
      </c>
    </row>
    <row r="31" spans="2:7" x14ac:dyDescent="0.25">
      <c r="C31" s="50" t="s">
        <v>1615</v>
      </c>
      <c r="D31" s="71">
        <v>0</v>
      </c>
      <c r="E31" s="72">
        <v>0</v>
      </c>
      <c r="F31" s="51">
        <f>+D31-E31</f>
        <v>0</v>
      </c>
    </row>
    <row r="32" spans="2:7" x14ac:dyDescent="0.25">
      <c r="C32" s="50" t="str">
        <f>'[1]HOJA TRABAJO'!B23</f>
        <v>Cuentas de Ahorro</v>
      </c>
      <c r="D32" s="71">
        <f>+ESF!E12</f>
        <v>12383866411.740028</v>
      </c>
      <c r="E32" s="71">
        <f>+ESF!F12</f>
        <v>3546556063.1000128</v>
      </c>
      <c r="F32" s="51">
        <f>+D32-E32</f>
        <v>8837310348.6400146</v>
      </c>
    </row>
    <row r="33" spans="3:6" x14ac:dyDescent="0.25">
      <c r="C33" s="50" t="s">
        <v>1630</v>
      </c>
      <c r="D33" s="71">
        <f>+ESF!E13</f>
        <v>320894366.35999995</v>
      </c>
      <c r="E33" s="71">
        <f>+ESF!F13</f>
        <v>320907734.06999999</v>
      </c>
      <c r="F33" s="51">
        <f>+D33-E33</f>
        <v>-13367.710000038147</v>
      </c>
    </row>
    <row r="36" spans="3:6" x14ac:dyDescent="0.25">
      <c r="C36" s="205" t="s">
        <v>1625</v>
      </c>
      <c r="D36" s="49" t="s">
        <v>2257</v>
      </c>
      <c r="E36" s="49" t="s">
        <v>2258</v>
      </c>
      <c r="F36" s="49" t="s">
        <v>1602</v>
      </c>
    </row>
    <row r="37" spans="3:6" x14ac:dyDescent="0.25">
      <c r="C37" s="58" t="s">
        <v>1632</v>
      </c>
      <c r="D37" s="62">
        <f>+D38</f>
        <v>320894366.35999995</v>
      </c>
      <c r="E37" s="62">
        <f>+E38</f>
        <v>320907734.06999999</v>
      </c>
      <c r="F37" s="62">
        <f>+D37-E37</f>
        <v>-13367.710000038147</v>
      </c>
    </row>
    <row r="38" spans="3:6" x14ac:dyDescent="0.25">
      <c r="C38" s="60" t="s">
        <v>1633</v>
      </c>
      <c r="D38" s="75">
        <f>+ESF!E13</f>
        <v>320894366.35999995</v>
      </c>
      <c r="E38" s="75">
        <f>+ESF!F13</f>
        <v>320907734.06999999</v>
      </c>
      <c r="F38" s="63">
        <f>+D38-E38</f>
        <v>-13367.710000038147</v>
      </c>
    </row>
    <row r="40" spans="3:6" x14ac:dyDescent="0.25">
      <c r="C40" s="205" t="s">
        <v>1625</v>
      </c>
      <c r="D40" s="49" t="s">
        <v>2257</v>
      </c>
      <c r="E40" s="49" t="s">
        <v>2258</v>
      </c>
      <c r="F40" s="49" t="s">
        <v>1602</v>
      </c>
    </row>
    <row r="41" spans="3:6" x14ac:dyDescent="0.25">
      <c r="C41" s="64" t="s">
        <v>1634</v>
      </c>
      <c r="D41" s="62">
        <f>+D42</f>
        <v>152447789.04000008</v>
      </c>
      <c r="E41" s="65">
        <f>+E42</f>
        <v>1335969635.3300004</v>
      </c>
      <c r="F41" s="62">
        <f>+D41-E41</f>
        <v>-1183521846.2900004</v>
      </c>
    </row>
    <row r="42" spans="3:6" ht="52.5" customHeight="1" x14ac:dyDescent="0.25">
      <c r="C42" s="60" t="s">
        <v>1635</v>
      </c>
      <c r="D42" s="76">
        <f>+ESF!E15</f>
        <v>152447789.04000008</v>
      </c>
      <c r="E42" s="76">
        <f>+ESF!F15</f>
        <v>1335969635.3300004</v>
      </c>
      <c r="F42" s="66">
        <f>+D42-E42</f>
        <v>-1183521846.2900004</v>
      </c>
    </row>
    <row r="44" spans="3:6" x14ac:dyDescent="0.25">
      <c r="C44" s="57" t="s">
        <v>1625</v>
      </c>
      <c r="D44" s="49" t="s">
        <v>2257</v>
      </c>
      <c r="E44" s="49" t="s">
        <v>2258</v>
      </c>
      <c r="F44" s="49" t="s">
        <v>1602</v>
      </c>
    </row>
    <row r="45" spans="3:6" x14ac:dyDescent="0.25">
      <c r="C45" s="64" t="s">
        <v>1634</v>
      </c>
      <c r="D45" s="62">
        <f>+D41</f>
        <v>152447789.04000008</v>
      </c>
      <c r="E45" s="65">
        <f>+E42</f>
        <v>1335969635.3300004</v>
      </c>
      <c r="F45" s="62">
        <f>+D45-E45</f>
        <v>-1183521846.2900004</v>
      </c>
    </row>
    <row r="46" spans="3:6" ht="28.5" x14ac:dyDescent="0.25">
      <c r="C46" s="60" t="s">
        <v>1635</v>
      </c>
      <c r="D46" s="76">
        <f>+D41</f>
        <v>152447789.04000008</v>
      </c>
      <c r="E46" s="76">
        <f>+E42</f>
        <v>1335969635.3300004</v>
      </c>
      <c r="F46" s="77">
        <f>+D46-E46</f>
        <v>-1183521846.2900004</v>
      </c>
    </row>
    <row r="47" spans="3:6" x14ac:dyDescent="0.25">
      <c r="C47" s="60" t="s">
        <v>1636</v>
      </c>
      <c r="D47" s="75" t="e">
        <f>+'BG SEP 2024'!#REF!</f>
        <v>#REF!</v>
      </c>
      <c r="E47" s="75" t="e">
        <f>+'BG SEPT 2023'!#REF!</f>
        <v>#REF!</v>
      </c>
      <c r="F47" s="78">
        <v>819798090</v>
      </c>
    </row>
    <row r="49" spans="3:6" ht="16.5" x14ac:dyDescent="0.25">
      <c r="C49" s="205" t="s">
        <v>1625</v>
      </c>
      <c r="D49" s="49" t="s">
        <v>2257</v>
      </c>
      <c r="E49" s="49" t="s">
        <v>2258</v>
      </c>
      <c r="F49" s="68" t="s">
        <v>1602</v>
      </c>
    </row>
    <row r="50" spans="3:6" x14ac:dyDescent="0.25">
      <c r="C50" s="67" t="s">
        <v>14</v>
      </c>
      <c r="D50" s="62">
        <f>+D51+D5</f>
        <v>6691731894.8399992</v>
      </c>
      <c r="E50" s="62">
        <f>+E51+E52</f>
        <v>1459414321.2999997</v>
      </c>
      <c r="F50" s="62">
        <f>+D50-E50</f>
        <v>5232317573.539999</v>
      </c>
    </row>
    <row r="51" spans="3:6" x14ac:dyDescent="0.25">
      <c r="C51" s="79" t="s">
        <v>1638</v>
      </c>
      <c r="D51" s="75">
        <f>+ESF!E17</f>
        <v>6539284105.7999992</v>
      </c>
      <c r="E51" s="75">
        <f>+ESF!F17</f>
        <v>708042261.98999977</v>
      </c>
      <c r="F51" s="63">
        <f>+D51-E51</f>
        <v>5831241843.8099995</v>
      </c>
    </row>
    <row r="52" spans="3:6" x14ac:dyDescent="0.25">
      <c r="C52" s="79" t="s">
        <v>1639</v>
      </c>
      <c r="D52" s="75">
        <f>+ESF!E18</f>
        <v>111259909.11000001</v>
      </c>
      <c r="E52" s="75">
        <f>+ESF!F18</f>
        <v>751372059.30999994</v>
      </c>
      <c r="F52" s="63">
        <f>+D52-E52</f>
        <v>-640112150.19999993</v>
      </c>
    </row>
    <row r="55" spans="3:6" x14ac:dyDescent="0.25">
      <c r="C55" s="204" t="s">
        <v>1625</v>
      </c>
      <c r="D55" s="49" t="s">
        <v>2257</v>
      </c>
      <c r="E55" s="49" t="s">
        <v>2258</v>
      </c>
      <c r="F55" s="81" t="s">
        <v>1602</v>
      </c>
    </row>
    <row r="56" spans="3:6" x14ac:dyDescent="0.25">
      <c r="C56" s="82" t="s">
        <v>14</v>
      </c>
      <c r="D56" s="207" t="e">
        <f>+D57+D58+D59+D60+D61+D62</f>
        <v>#REF!</v>
      </c>
      <c r="E56" s="207" t="e">
        <f>+E57+E58+E59+E60+E61+E62</f>
        <v>#REF!</v>
      </c>
      <c r="F56" s="207" t="e">
        <f>+D56-E56</f>
        <v>#REF!</v>
      </c>
    </row>
    <row r="57" spans="3:6" x14ac:dyDescent="0.25">
      <c r="C57" s="83" t="s">
        <v>1640</v>
      </c>
      <c r="D57" s="208" t="e">
        <f>+'BG SEP 2024'!#REF!</f>
        <v>#REF!</v>
      </c>
      <c r="E57" s="208" t="e">
        <f>+'BG SEPT 2023'!#REF!</f>
        <v>#REF!</v>
      </c>
      <c r="F57" s="210" t="e">
        <f>+D57-E57</f>
        <v>#REF!</v>
      </c>
    </row>
    <row r="58" spans="3:6" x14ac:dyDescent="0.25">
      <c r="C58" s="83" t="s">
        <v>1641</v>
      </c>
      <c r="D58" s="208" t="e">
        <f>+'BG SEP 2024'!#REF!</f>
        <v>#REF!</v>
      </c>
      <c r="E58" s="208" t="e">
        <f>+'BG SEPT 2023'!#REF!</f>
        <v>#REF!</v>
      </c>
      <c r="F58" s="207" t="e">
        <f t="shared" ref="F58:F62" si="1">+D58-E58</f>
        <v>#REF!</v>
      </c>
    </row>
    <row r="59" spans="3:6" x14ac:dyDescent="0.25">
      <c r="C59" s="83" t="s">
        <v>1642</v>
      </c>
      <c r="D59" s="208" t="e">
        <f>+'BG SEP 2024'!#REF!</f>
        <v>#REF!</v>
      </c>
      <c r="E59" s="208" t="e">
        <f>+'BG SEPT 2023'!#REF!</f>
        <v>#REF!</v>
      </c>
      <c r="F59" s="210" t="e">
        <f t="shared" si="1"/>
        <v>#REF!</v>
      </c>
    </row>
    <row r="60" spans="3:6" x14ac:dyDescent="0.25">
      <c r="C60" s="83" t="s">
        <v>1643</v>
      </c>
      <c r="D60" s="208" t="e">
        <f>+'BG SEP 2024'!#REF!</f>
        <v>#REF!</v>
      </c>
      <c r="E60" s="208" t="e">
        <f>+'BG SEPT 2023'!#REF!</f>
        <v>#REF!</v>
      </c>
      <c r="F60" s="207" t="e">
        <f t="shared" si="1"/>
        <v>#REF!</v>
      </c>
    </row>
    <row r="61" spans="3:6" x14ac:dyDescent="0.25">
      <c r="C61" s="83" t="s">
        <v>1616</v>
      </c>
      <c r="D61" s="209" t="e">
        <f>+'BG SEP 2024'!#REF!</f>
        <v>#REF!</v>
      </c>
      <c r="E61" s="209" t="e">
        <f>+'BG SEPT 2023'!#REF!</f>
        <v>#REF!</v>
      </c>
      <c r="F61" s="210" t="e">
        <f t="shared" si="1"/>
        <v>#REF!</v>
      </c>
    </row>
    <row r="62" spans="3:6" x14ac:dyDescent="0.25">
      <c r="C62" s="83" t="s">
        <v>1644</v>
      </c>
      <c r="D62" s="209" t="e">
        <f>+'BG SEP 2024'!#REF!</f>
        <v>#REF!</v>
      </c>
      <c r="E62" s="209" t="e">
        <f>+'BG SEPT 2023'!#REF!</f>
        <v>#REF!</v>
      </c>
      <c r="F62" s="207" t="e">
        <f t="shared" si="1"/>
        <v>#REF!</v>
      </c>
    </row>
    <row r="64" spans="3:6" x14ac:dyDescent="0.25">
      <c r="C64" s="205" t="s">
        <v>1625</v>
      </c>
      <c r="D64" s="49" t="s">
        <v>2257</v>
      </c>
      <c r="E64" s="49" t="s">
        <v>2258</v>
      </c>
      <c r="F64" s="81" t="s">
        <v>1637</v>
      </c>
    </row>
    <row r="65" spans="2:6" x14ac:dyDescent="0.25">
      <c r="C65" s="83" t="s">
        <v>17</v>
      </c>
      <c r="D65" s="86">
        <v>0</v>
      </c>
      <c r="E65" s="86">
        <v>0</v>
      </c>
      <c r="F65" s="85">
        <f>+D65-E65</f>
        <v>0</v>
      </c>
    </row>
    <row r="66" spans="2:6" x14ac:dyDescent="0.25">
      <c r="C66" s="83" t="s">
        <v>1645</v>
      </c>
      <c r="D66" s="86">
        <f>+ESF!E20</f>
        <v>99119362</v>
      </c>
      <c r="E66" s="86">
        <f>+ESF!F20</f>
        <v>116909320</v>
      </c>
      <c r="F66" s="85">
        <f>+D66-E66</f>
        <v>-17789958</v>
      </c>
    </row>
    <row r="68" spans="2:6" x14ac:dyDescent="0.25">
      <c r="C68" s="80" t="s">
        <v>1625</v>
      </c>
      <c r="D68" s="49" t="s">
        <v>2257</v>
      </c>
      <c r="E68" s="49" t="s">
        <v>2258</v>
      </c>
      <c r="F68" s="81" t="s">
        <v>1637</v>
      </c>
    </row>
    <row r="69" spans="2:6" x14ac:dyDescent="0.25">
      <c r="C69" s="82" t="s">
        <v>1646</v>
      </c>
      <c r="D69" s="211">
        <f>SUM(D70:D79)</f>
        <v>2117360036.7600002</v>
      </c>
      <c r="E69" s="211">
        <f>SUM(E70:E79)</f>
        <v>29972509276.220001</v>
      </c>
      <c r="F69" s="87">
        <f>+D69-E69</f>
        <v>-27855149239.459999</v>
      </c>
    </row>
    <row r="70" spans="2:6" x14ac:dyDescent="0.25">
      <c r="C70" s="83" t="s">
        <v>20</v>
      </c>
      <c r="D70" s="208">
        <v>1069764000</v>
      </c>
      <c r="E70" s="84">
        <v>1069764000</v>
      </c>
      <c r="F70" s="87">
        <f t="shared" ref="F70:F79" si="2">+D70-E70</f>
        <v>0</v>
      </c>
    </row>
    <row r="71" spans="2:6" x14ac:dyDescent="0.25">
      <c r="C71" s="83" t="s">
        <v>21</v>
      </c>
      <c r="D71" s="208">
        <v>42120000</v>
      </c>
      <c r="E71" s="84">
        <v>42120000</v>
      </c>
      <c r="F71" s="87">
        <f t="shared" si="2"/>
        <v>0</v>
      </c>
    </row>
    <row r="72" spans="2:6" x14ac:dyDescent="0.25">
      <c r="C72" s="83" t="s">
        <v>22</v>
      </c>
      <c r="D72" s="208">
        <v>55400000</v>
      </c>
      <c r="E72" s="84">
        <v>55400000</v>
      </c>
      <c r="F72" s="87">
        <f t="shared" si="2"/>
        <v>0</v>
      </c>
    </row>
    <row r="73" spans="2:6" x14ac:dyDescent="0.25">
      <c r="C73" s="83" t="s">
        <v>23</v>
      </c>
      <c r="D73" s="208">
        <v>489580080</v>
      </c>
      <c r="E73" s="84">
        <v>489580080</v>
      </c>
      <c r="F73" s="87">
        <f t="shared" si="2"/>
        <v>0</v>
      </c>
    </row>
    <row r="74" spans="2:6" x14ac:dyDescent="0.25">
      <c r="C74" s="83" t="s">
        <v>24</v>
      </c>
      <c r="D74" s="208">
        <v>0</v>
      </c>
      <c r="E74" s="84">
        <v>27635122931</v>
      </c>
      <c r="F74" s="87">
        <f t="shared" si="2"/>
        <v>-27635122931</v>
      </c>
    </row>
    <row r="75" spans="2:6" x14ac:dyDescent="0.25">
      <c r="C75" s="83" t="s">
        <v>25</v>
      </c>
      <c r="D75" s="208">
        <v>55252653</v>
      </c>
      <c r="E75" s="84">
        <v>55252653</v>
      </c>
      <c r="F75" s="87">
        <f t="shared" si="2"/>
        <v>0</v>
      </c>
    </row>
    <row r="76" spans="2:6" x14ac:dyDescent="0.25">
      <c r="C76" s="83" t="s">
        <v>26</v>
      </c>
      <c r="D76" s="208">
        <v>112716041.18000001</v>
      </c>
      <c r="E76" s="84">
        <v>113488946.18000001</v>
      </c>
      <c r="F76" s="87">
        <f t="shared" si="2"/>
        <v>-772905</v>
      </c>
    </row>
    <row r="77" spans="2:6" ht="16.5" customHeight="1" x14ac:dyDescent="0.25">
      <c r="B77" s="1"/>
      <c r="C77" s="83" t="s">
        <v>27</v>
      </c>
      <c r="D77" s="208">
        <v>202984179</v>
      </c>
      <c r="E77" s="84">
        <v>202984179</v>
      </c>
      <c r="F77" s="87">
        <f t="shared" si="2"/>
        <v>0</v>
      </c>
    </row>
    <row r="78" spans="2:6" x14ac:dyDescent="0.25">
      <c r="B78" s="1"/>
      <c r="C78" s="83" t="s">
        <v>28</v>
      </c>
      <c r="D78" s="208">
        <v>1017358529</v>
      </c>
      <c r="E78" s="84">
        <v>1017358529</v>
      </c>
      <c r="F78" s="87">
        <f t="shared" si="2"/>
        <v>0</v>
      </c>
    </row>
    <row r="79" spans="2:6" x14ac:dyDescent="0.25">
      <c r="B79" s="1"/>
      <c r="C79" s="83" t="s">
        <v>29</v>
      </c>
      <c r="D79" s="208">
        <v>-927815445.41999996</v>
      </c>
      <c r="E79" s="84">
        <v>-708562041.95999992</v>
      </c>
      <c r="F79" s="87">
        <f t="shared" si="2"/>
        <v>-219253403.46000004</v>
      </c>
    </row>
    <row r="81" spans="3:7" ht="60" hidden="1" x14ac:dyDescent="0.25">
      <c r="C81" s="80" t="s">
        <v>1647</v>
      </c>
      <c r="D81" s="80" t="s">
        <v>25</v>
      </c>
      <c r="E81" s="80" t="s">
        <v>1648</v>
      </c>
      <c r="F81" s="80" t="s">
        <v>1649</v>
      </c>
      <c r="G81" s="80" t="s">
        <v>1650</v>
      </c>
    </row>
    <row r="82" spans="3:7" ht="16.5" hidden="1" x14ac:dyDescent="0.25">
      <c r="C82" s="83" t="s">
        <v>1651</v>
      </c>
      <c r="D82" s="89">
        <v>55252653</v>
      </c>
      <c r="E82" s="89">
        <v>202984179</v>
      </c>
      <c r="F82" s="89">
        <v>1017358529</v>
      </c>
      <c r="G82" s="89">
        <v>113875398.7</v>
      </c>
    </row>
    <row r="83" spans="3:7" ht="16.5" hidden="1" x14ac:dyDescent="0.25">
      <c r="C83" s="83" t="s">
        <v>1652</v>
      </c>
      <c r="D83" s="89">
        <v>0</v>
      </c>
      <c r="E83" s="89">
        <v>0</v>
      </c>
      <c r="F83" s="89">
        <v>0</v>
      </c>
      <c r="G83" s="89">
        <v>0</v>
      </c>
    </row>
    <row r="84" spans="3:7" ht="16.5" hidden="1" x14ac:dyDescent="0.25">
      <c r="C84" s="83" t="s">
        <v>1653</v>
      </c>
      <c r="D84" s="90">
        <v>0</v>
      </c>
      <c r="E84" s="90">
        <v>0</v>
      </c>
      <c r="F84" s="90">
        <v>0</v>
      </c>
      <c r="G84" s="91">
        <f>-F75</f>
        <v>0</v>
      </c>
    </row>
    <row r="85" spans="3:7" ht="16.5" hidden="1" x14ac:dyDescent="0.25">
      <c r="C85" s="83" t="s">
        <v>1654</v>
      </c>
      <c r="D85" s="92"/>
      <c r="E85" s="92"/>
      <c r="F85" s="92"/>
      <c r="G85" s="92"/>
    </row>
    <row r="86" spans="3:7" ht="16.5" hidden="1" x14ac:dyDescent="0.25">
      <c r="C86" s="83" t="s">
        <v>1655</v>
      </c>
      <c r="D86" s="89">
        <v>55252653</v>
      </c>
      <c r="E86" s="89">
        <v>202984179</v>
      </c>
      <c r="F86" s="89">
        <v>1017358529</v>
      </c>
      <c r="G86" s="89">
        <f>+G82-G84</f>
        <v>113875398.7</v>
      </c>
    </row>
    <row r="87" spans="3:7" ht="16.5" hidden="1" x14ac:dyDescent="0.25">
      <c r="C87" s="83" t="s">
        <v>1656</v>
      </c>
      <c r="D87" s="92"/>
      <c r="E87" s="92"/>
      <c r="F87" s="92"/>
      <c r="G87" s="92"/>
    </row>
    <row r="88" spans="3:7" ht="16.5" hidden="1" x14ac:dyDescent="0.25">
      <c r="C88" s="83"/>
      <c r="D88" s="89">
        <v>0</v>
      </c>
      <c r="E88" s="89">
        <v>0</v>
      </c>
      <c r="F88" s="89">
        <v>0</v>
      </c>
      <c r="G88" s="89">
        <v>0</v>
      </c>
    </row>
    <row r="89" spans="3:7" ht="16.5" hidden="1" x14ac:dyDescent="0.25">
      <c r="C89" s="83" t="s">
        <v>1657</v>
      </c>
      <c r="D89" s="90">
        <v>0</v>
      </c>
      <c r="E89" s="90">
        <v>0</v>
      </c>
      <c r="F89" s="90">
        <v>0</v>
      </c>
      <c r="G89" s="90">
        <v>0</v>
      </c>
    </row>
    <row r="90" spans="3:7" ht="16.5" hidden="1" x14ac:dyDescent="0.25">
      <c r="C90" s="83" t="s">
        <v>1658</v>
      </c>
      <c r="D90" s="92"/>
      <c r="E90" s="92"/>
      <c r="F90" s="92"/>
      <c r="G90" s="92"/>
    </row>
    <row r="91" spans="3:7" ht="16.5" hidden="1" x14ac:dyDescent="0.25">
      <c r="C91" s="83" t="s">
        <v>1659</v>
      </c>
      <c r="D91" s="89">
        <v>55252653</v>
      </c>
      <c r="E91" s="89">
        <v>202984179</v>
      </c>
      <c r="F91" s="89">
        <v>1017358529</v>
      </c>
      <c r="G91" s="89">
        <v>113875398.7</v>
      </c>
    </row>
    <row r="92" spans="3:7" ht="16.5" hidden="1" x14ac:dyDescent="0.25">
      <c r="C92" s="83" t="s">
        <v>1660</v>
      </c>
      <c r="D92" s="89">
        <v>42551123.399999999</v>
      </c>
      <c r="E92" s="89">
        <v>109886227.90000001</v>
      </c>
      <c r="F92" s="89">
        <v>329624323.69999999</v>
      </c>
      <c r="G92" s="93" t="e">
        <f>-#REF!</f>
        <v>#REF!</v>
      </c>
    </row>
    <row r="93" spans="3:7" ht="16.5" hidden="1" x14ac:dyDescent="0.25">
      <c r="C93" s="83" t="s">
        <v>1661</v>
      </c>
      <c r="D93" s="92"/>
      <c r="E93" s="92"/>
      <c r="F93" s="92"/>
      <c r="G93" s="92"/>
    </row>
    <row r="94" spans="3:7" ht="16.5" hidden="1" x14ac:dyDescent="0.25">
      <c r="C94" s="83" t="s">
        <v>1662</v>
      </c>
      <c r="D94" s="89">
        <v>12701529.6</v>
      </c>
      <c r="E94" s="89">
        <v>93097951.099999994</v>
      </c>
      <c r="F94" s="89">
        <v>687734205.29999995</v>
      </c>
      <c r="G94" s="89" t="e">
        <f>+G86-G92</f>
        <v>#REF!</v>
      </c>
    </row>
    <row r="95" spans="3:7" ht="16.5" hidden="1" x14ac:dyDescent="0.3">
      <c r="D95" s="94"/>
      <c r="E95" s="94"/>
      <c r="F95" s="94"/>
      <c r="G95" s="94"/>
    </row>
    <row r="96" spans="3:7" hidden="1" x14ac:dyDescent="0.25"/>
    <row r="98" spans="3:5" ht="30" x14ac:dyDescent="0.25">
      <c r="C98" s="80" t="s">
        <v>1647</v>
      </c>
      <c r="D98" s="80" t="s">
        <v>23</v>
      </c>
      <c r="E98" s="80" t="s">
        <v>1663</v>
      </c>
    </row>
    <row r="99" spans="3:5" ht="16.5" x14ac:dyDescent="0.25">
      <c r="C99" s="83" t="s">
        <v>1651</v>
      </c>
      <c r="D99" s="93">
        <f>+D71</f>
        <v>42120000</v>
      </c>
      <c r="E99" s="89">
        <v>27635122931</v>
      </c>
    </row>
    <row r="100" spans="3:5" ht="16.5" x14ac:dyDescent="0.25">
      <c r="C100" s="83" t="s">
        <v>1652</v>
      </c>
      <c r="D100" s="89">
        <v>0</v>
      </c>
      <c r="E100" s="89">
        <v>0</v>
      </c>
    </row>
    <row r="101" spans="3:5" ht="16.5" x14ac:dyDescent="0.25">
      <c r="C101" s="83" t="s">
        <v>1664</v>
      </c>
      <c r="D101" s="89">
        <v>0</v>
      </c>
      <c r="E101" s="89">
        <v>0</v>
      </c>
    </row>
    <row r="102" spans="3:5" ht="16.5" x14ac:dyDescent="0.25">
      <c r="C102" s="83" t="s">
        <v>1653</v>
      </c>
      <c r="D102" s="95">
        <v>0</v>
      </c>
      <c r="E102" s="96">
        <f>+E73</f>
        <v>489580080</v>
      </c>
    </row>
    <row r="103" spans="3:5" ht="16.5" x14ac:dyDescent="0.25">
      <c r="C103" s="83" t="s">
        <v>1654</v>
      </c>
      <c r="D103" s="89"/>
      <c r="E103" s="89"/>
    </row>
    <row r="104" spans="3:5" ht="16.5" x14ac:dyDescent="0.25">
      <c r="C104" s="83" t="s">
        <v>1655</v>
      </c>
      <c r="D104" s="89">
        <v>531700080</v>
      </c>
      <c r="E104" s="89">
        <f>+E99-E102</f>
        <v>27145542851</v>
      </c>
    </row>
    <row r="105" spans="3:5" ht="16.5" x14ac:dyDescent="0.25">
      <c r="C105" s="83" t="s">
        <v>1656</v>
      </c>
      <c r="D105" s="89">
        <v>0</v>
      </c>
      <c r="E105" s="89">
        <v>0</v>
      </c>
    </row>
    <row r="106" spans="3:5" ht="16.5" x14ac:dyDescent="0.25">
      <c r="C106" s="83" t="s">
        <v>1657</v>
      </c>
      <c r="D106" s="95">
        <v>0</v>
      </c>
      <c r="E106" s="95">
        <v>0</v>
      </c>
    </row>
    <row r="107" spans="3:5" ht="16.5" x14ac:dyDescent="0.25">
      <c r="C107" s="83" t="s">
        <v>1658</v>
      </c>
      <c r="D107" s="89"/>
      <c r="E107" s="89"/>
    </row>
    <row r="108" spans="3:5" ht="16.5" x14ac:dyDescent="0.25">
      <c r="C108" s="83" t="s">
        <v>1659</v>
      </c>
      <c r="D108" s="89">
        <v>531700080</v>
      </c>
      <c r="E108" s="89">
        <v>0</v>
      </c>
    </row>
    <row r="109" spans="3:5" ht="16.5" x14ac:dyDescent="0.25">
      <c r="C109" s="83" t="s">
        <v>1660</v>
      </c>
      <c r="D109" s="93">
        <f>-D79</f>
        <v>927815445.41999996</v>
      </c>
      <c r="E109" s="89">
        <v>0</v>
      </c>
    </row>
    <row r="110" spans="3:5" ht="16.5" x14ac:dyDescent="0.25">
      <c r="C110" s="83" t="s">
        <v>1661</v>
      </c>
      <c r="D110" s="89"/>
      <c r="E110" s="89"/>
    </row>
    <row r="111" spans="3:5" ht="16.5" x14ac:dyDescent="0.25">
      <c r="C111" s="83" t="s">
        <v>1662</v>
      </c>
      <c r="D111" s="89">
        <f>+D104-D109</f>
        <v>-396115365.41999996</v>
      </c>
      <c r="E111" s="89">
        <v>0</v>
      </c>
    </row>
    <row r="113" spans="3:6" ht="26.25" customHeight="1" x14ac:dyDescent="0.25">
      <c r="C113" s="80" t="s">
        <v>1647</v>
      </c>
      <c r="D113" s="80" t="s">
        <v>1665</v>
      </c>
    </row>
    <row r="114" spans="3:6" ht="16.5" x14ac:dyDescent="0.25">
      <c r="C114" s="83" t="s">
        <v>1651</v>
      </c>
      <c r="D114" s="93">
        <v>1069764000</v>
      </c>
    </row>
    <row r="115" spans="3:6" ht="16.5" x14ac:dyDescent="0.25">
      <c r="C115" s="83" t="s">
        <v>1652</v>
      </c>
      <c r="D115" s="89">
        <v>0</v>
      </c>
    </row>
    <row r="116" spans="3:6" ht="16.5" x14ac:dyDescent="0.25">
      <c r="C116" s="83" t="s">
        <v>1664</v>
      </c>
      <c r="D116" s="89">
        <v>0</v>
      </c>
    </row>
    <row r="117" spans="3:6" ht="16.5" x14ac:dyDescent="0.25">
      <c r="C117" s="83" t="s">
        <v>1653</v>
      </c>
      <c r="D117" s="93">
        <v>0</v>
      </c>
    </row>
    <row r="118" spans="3:6" ht="16.5" x14ac:dyDescent="0.25">
      <c r="C118" s="83" t="s">
        <v>1654</v>
      </c>
      <c r="D118" s="89"/>
    </row>
    <row r="119" spans="3:6" ht="16.5" x14ac:dyDescent="0.25">
      <c r="C119" s="83" t="s">
        <v>1655</v>
      </c>
      <c r="D119" s="89">
        <v>1069764000</v>
      </c>
    </row>
    <row r="120" spans="3:6" ht="16.5" x14ac:dyDescent="0.25">
      <c r="C120" s="83" t="s">
        <v>1656</v>
      </c>
      <c r="D120" s="93">
        <v>0</v>
      </c>
    </row>
    <row r="121" spans="3:6" ht="16.5" x14ac:dyDescent="0.25">
      <c r="C121" s="83" t="s">
        <v>1657</v>
      </c>
      <c r="D121" s="89">
        <v>0</v>
      </c>
    </row>
    <row r="122" spans="3:6" ht="16.5" x14ac:dyDescent="0.25">
      <c r="C122" s="83" t="s">
        <v>1658</v>
      </c>
      <c r="D122" s="89"/>
    </row>
    <row r="123" spans="3:6" ht="16.5" x14ac:dyDescent="0.25">
      <c r="C123" s="83" t="s">
        <v>1659</v>
      </c>
      <c r="D123" s="93">
        <v>1069764000</v>
      </c>
    </row>
    <row r="124" spans="3:6" ht="16.5" x14ac:dyDescent="0.25">
      <c r="C124" s="83" t="s">
        <v>1660</v>
      </c>
      <c r="D124" s="89">
        <v>0</v>
      </c>
    </row>
    <row r="125" spans="3:6" ht="16.5" x14ac:dyDescent="0.25">
      <c r="C125" s="83" t="s">
        <v>1661</v>
      </c>
      <c r="D125" s="89"/>
    </row>
    <row r="126" spans="3:6" ht="16.5" x14ac:dyDescent="0.25">
      <c r="C126" s="83" t="s">
        <v>1662</v>
      </c>
      <c r="D126" s="93">
        <v>1069764000</v>
      </c>
    </row>
    <row r="128" spans="3:6" x14ac:dyDescent="0.25">
      <c r="C128" s="80" t="s">
        <v>1625</v>
      </c>
      <c r="D128" s="49" t="s">
        <v>2257</v>
      </c>
      <c r="E128" s="49" t="s">
        <v>2258</v>
      </c>
      <c r="F128" s="81" t="s">
        <v>1637</v>
      </c>
    </row>
    <row r="129" spans="3:6" ht="16.5" x14ac:dyDescent="0.25">
      <c r="C129" s="97" t="s">
        <v>35</v>
      </c>
      <c r="D129" s="98">
        <f>+D130+D131</f>
        <v>83930540.879999995</v>
      </c>
      <c r="E129" s="98">
        <f>+E130+E131</f>
        <v>1403764.599999994</v>
      </c>
      <c r="F129" s="98">
        <f>+D129-E129</f>
        <v>82526776.280000001</v>
      </c>
    </row>
    <row r="130" spans="3:6" ht="16.5" x14ac:dyDescent="0.25">
      <c r="C130" s="79" t="s">
        <v>1666</v>
      </c>
      <c r="D130" s="99">
        <f>+ESF!E37</f>
        <v>231859198.18000001</v>
      </c>
      <c r="E130" s="99">
        <f>+ESF!F37</f>
        <v>132414532.18000001</v>
      </c>
      <c r="F130" s="98">
        <f t="shared" ref="F130:F131" si="3">+D130-E130</f>
        <v>99444666</v>
      </c>
    </row>
    <row r="131" spans="3:6" ht="16.5" x14ac:dyDescent="0.25">
      <c r="C131" s="79" t="s">
        <v>1667</v>
      </c>
      <c r="D131" s="99">
        <f>+ESF!E38</f>
        <v>-147928657.30000001</v>
      </c>
      <c r="E131" s="99">
        <f>+ESF!F38</f>
        <v>-131010767.58000001</v>
      </c>
      <c r="F131" s="98">
        <f t="shared" si="3"/>
        <v>-16917889.719999999</v>
      </c>
    </row>
    <row r="134" spans="3:6" x14ac:dyDescent="0.25">
      <c r="C134" s="80" t="s">
        <v>1647</v>
      </c>
      <c r="D134" s="80" t="s">
        <v>66</v>
      </c>
      <c r="E134" s="80" t="s">
        <v>1668</v>
      </c>
    </row>
    <row r="135" spans="3:6" ht="16.5" x14ac:dyDescent="0.25">
      <c r="C135" s="79" t="s">
        <v>1651</v>
      </c>
      <c r="D135" s="98">
        <v>132414532.2</v>
      </c>
      <c r="E135" s="98">
        <v>51660936.399999999</v>
      </c>
    </row>
    <row r="136" spans="3:6" ht="16.5" x14ac:dyDescent="0.25">
      <c r="C136" s="79" t="s">
        <v>1652</v>
      </c>
      <c r="D136" s="98">
        <v>0</v>
      </c>
      <c r="E136" s="98">
        <v>0</v>
      </c>
    </row>
    <row r="137" spans="3:6" ht="16.5" x14ac:dyDescent="0.25">
      <c r="C137" s="79" t="s">
        <v>1664</v>
      </c>
      <c r="D137" s="98">
        <v>0</v>
      </c>
      <c r="E137" s="98">
        <v>0</v>
      </c>
    </row>
    <row r="138" spans="3:6" ht="16.5" x14ac:dyDescent="0.25">
      <c r="C138" s="79" t="s">
        <v>1653</v>
      </c>
      <c r="D138" s="98">
        <v>0</v>
      </c>
      <c r="E138" s="98">
        <v>0</v>
      </c>
    </row>
    <row r="139" spans="3:6" ht="16.5" x14ac:dyDescent="0.25">
      <c r="C139" s="79" t="s">
        <v>1654</v>
      </c>
      <c r="D139" s="98">
        <v>132414532.2</v>
      </c>
      <c r="E139" s="98">
        <v>51660936.399999999</v>
      </c>
    </row>
    <row r="140" spans="3:6" ht="16.5" x14ac:dyDescent="0.25">
      <c r="C140" s="79" t="s">
        <v>1655</v>
      </c>
      <c r="D140" s="98"/>
      <c r="E140" s="98"/>
    </row>
    <row r="141" spans="3:6" ht="16.5" x14ac:dyDescent="0.25">
      <c r="C141" s="79" t="s">
        <v>1656</v>
      </c>
      <c r="D141" s="98">
        <v>0</v>
      </c>
      <c r="E141" s="98">
        <v>0</v>
      </c>
    </row>
    <row r="142" spans="3:6" ht="16.5" x14ac:dyDescent="0.25">
      <c r="C142" s="79" t="s">
        <v>1657</v>
      </c>
      <c r="D142" s="98">
        <v>0</v>
      </c>
      <c r="E142" s="98">
        <v>0</v>
      </c>
    </row>
    <row r="143" spans="3:6" ht="16.5" x14ac:dyDescent="0.25">
      <c r="C143" s="79" t="s">
        <v>1658</v>
      </c>
      <c r="D143" s="98">
        <v>132414532.2</v>
      </c>
      <c r="E143" s="98">
        <v>51660936.399999999</v>
      </c>
    </row>
    <row r="144" spans="3:6" ht="16.5" x14ac:dyDescent="0.25">
      <c r="C144" s="79" t="s">
        <v>1659</v>
      </c>
      <c r="D144" s="98"/>
      <c r="E144" s="98"/>
    </row>
    <row r="145" spans="3:6" ht="16.5" x14ac:dyDescent="0.25">
      <c r="C145" s="79" t="s">
        <v>1660</v>
      </c>
      <c r="D145" s="98">
        <v>-129899267.7</v>
      </c>
      <c r="E145" s="98">
        <v>-12915234.1</v>
      </c>
    </row>
    <row r="146" spans="3:6" ht="16.5" x14ac:dyDescent="0.25">
      <c r="C146" s="79" t="s">
        <v>1661</v>
      </c>
      <c r="D146" s="98">
        <v>2515264.5</v>
      </c>
      <c r="E146" s="98">
        <v>38745702.299999997</v>
      </c>
    </row>
    <row r="147" spans="3:6" ht="16.5" x14ac:dyDescent="0.25">
      <c r="C147" s="79" t="s">
        <v>1662</v>
      </c>
      <c r="D147" s="98"/>
      <c r="E147" s="98"/>
    </row>
    <row r="148" spans="3:6" ht="16.5" x14ac:dyDescent="0.25">
      <c r="C148" s="79" t="s">
        <v>1669</v>
      </c>
      <c r="D148" s="100">
        <v>0.98099999999999998</v>
      </c>
      <c r="E148" s="100">
        <v>0</v>
      </c>
    </row>
    <row r="151" spans="3:6" x14ac:dyDescent="0.25">
      <c r="C151" s="80" t="s">
        <v>1625</v>
      </c>
      <c r="D151" s="49" t="s">
        <v>2257</v>
      </c>
      <c r="E151" s="49" t="s">
        <v>2258</v>
      </c>
      <c r="F151" s="81" t="s">
        <v>1637</v>
      </c>
    </row>
    <row r="152" spans="3:6" ht="16.5" x14ac:dyDescent="0.25">
      <c r="C152" s="101" t="s">
        <v>1670</v>
      </c>
      <c r="D152" s="98">
        <f>+D153+D154+D155</f>
        <v>207781249.38</v>
      </c>
      <c r="E152" s="98">
        <f>+E153+E154+E155</f>
        <v>446067295.38</v>
      </c>
      <c r="F152" s="98">
        <f>+D152-E152</f>
        <v>-238286046</v>
      </c>
    </row>
    <row r="153" spans="3:6" ht="16.5" x14ac:dyDescent="0.25">
      <c r="C153" s="79" t="s">
        <v>1671</v>
      </c>
      <c r="D153" s="99">
        <f>+ESF!E33</f>
        <v>51980637.380000003</v>
      </c>
      <c r="E153" s="99">
        <f>+ESF!F33</f>
        <v>51660936.380000003</v>
      </c>
      <c r="F153" s="98">
        <f t="shared" ref="F153:F155" si="4">+D153-E153</f>
        <v>319701</v>
      </c>
    </row>
    <row r="154" spans="3:6" ht="16.5" x14ac:dyDescent="0.25">
      <c r="C154" s="79" t="s">
        <v>1672</v>
      </c>
      <c r="D154" s="99">
        <f>+ESF!E34</f>
        <v>97397761</v>
      </c>
      <c r="E154" s="99">
        <f>+ESF!F34</f>
        <v>97397761</v>
      </c>
      <c r="F154" s="98">
        <f t="shared" si="4"/>
        <v>0</v>
      </c>
    </row>
    <row r="155" spans="3:6" ht="16.5" x14ac:dyDescent="0.25">
      <c r="C155" s="79" t="s">
        <v>1673</v>
      </c>
      <c r="D155" s="99">
        <f>+ESF!E36</f>
        <v>58402851</v>
      </c>
      <c r="E155" s="99">
        <f>+ESF!F36</f>
        <v>297008598</v>
      </c>
      <c r="F155" s="98">
        <f t="shared" si="4"/>
        <v>-238605747</v>
      </c>
    </row>
    <row r="159" spans="3:6" x14ac:dyDescent="0.25">
      <c r="C159" s="80" t="s">
        <v>1625</v>
      </c>
      <c r="D159" s="49" t="s">
        <v>2257</v>
      </c>
      <c r="E159" s="49" t="s">
        <v>2258</v>
      </c>
      <c r="F159" s="81" t="s">
        <v>1637</v>
      </c>
    </row>
    <row r="160" spans="3:6" ht="16.5" x14ac:dyDescent="0.25">
      <c r="C160" s="101" t="s">
        <v>38</v>
      </c>
      <c r="D160" s="99"/>
      <c r="E160" s="99">
        <f>+E161+E162+E163</f>
        <v>23072015201</v>
      </c>
      <c r="F160" s="98">
        <f>+D160-E160</f>
        <v>-23072015201</v>
      </c>
    </row>
    <row r="161" spans="3:9" ht="16.5" x14ac:dyDescent="0.25">
      <c r="C161" s="79" t="s">
        <v>1674</v>
      </c>
      <c r="D161" s="99">
        <v>0</v>
      </c>
      <c r="E161" s="99">
        <v>0</v>
      </c>
      <c r="F161" s="98">
        <v>0</v>
      </c>
    </row>
    <row r="162" spans="3:9" ht="16.5" x14ac:dyDescent="0.25">
      <c r="C162" s="79" t="s">
        <v>1675</v>
      </c>
      <c r="D162" s="99">
        <v>0</v>
      </c>
      <c r="E162" s="99">
        <v>0</v>
      </c>
      <c r="F162" s="98">
        <v>0</v>
      </c>
    </row>
    <row r="163" spans="3:9" ht="16.5" x14ac:dyDescent="0.25">
      <c r="C163" s="79" t="s">
        <v>1676</v>
      </c>
      <c r="D163" s="99">
        <v>0</v>
      </c>
      <c r="E163" s="99">
        <f>+ESF!F42</f>
        <v>23072015201</v>
      </c>
      <c r="F163" s="98">
        <f>+D163-E163</f>
        <v>-23072015201</v>
      </c>
    </row>
    <row r="165" spans="3:9" ht="16.5" thickBot="1" x14ac:dyDescent="0.3"/>
    <row r="166" spans="3:9" ht="17.25" customHeight="1" x14ac:dyDescent="0.25">
      <c r="C166" s="328"/>
      <c r="D166" s="329"/>
      <c r="E166" s="329"/>
      <c r="F166" s="330"/>
      <c r="G166" s="102"/>
      <c r="H166" s="105" t="s">
        <v>1680</v>
      </c>
      <c r="I166" s="103"/>
    </row>
    <row r="167" spans="3:9" ht="36" customHeight="1" x14ac:dyDescent="0.25">
      <c r="C167" s="331"/>
      <c r="D167" s="332"/>
      <c r="E167" s="332"/>
      <c r="F167" s="333"/>
      <c r="G167" s="126" t="s">
        <v>1678</v>
      </c>
      <c r="H167" s="104" t="s">
        <v>1681</v>
      </c>
      <c r="I167" s="106"/>
    </row>
    <row r="168" spans="3:9" ht="12" customHeight="1" thickBot="1" x14ac:dyDescent="0.3">
      <c r="C168" s="334" t="s">
        <v>1677</v>
      </c>
      <c r="D168" s="335"/>
      <c r="E168" s="335"/>
      <c r="F168" s="336"/>
      <c r="G168" s="127" t="s">
        <v>1679</v>
      </c>
      <c r="H168" s="88"/>
      <c r="I168" s="107" t="s">
        <v>1682</v>
      </c>
    </row>
    <row r="169" spans="3:9" x14ac:dyDescent="0.25">
      <c r="C169" s="315" t="s">
        <v>1683</v>
      </c>
      <c r="D169" s="317" t="s">
        <v>1684</v>
      </c>
      <c r="E169" s="106"/>
      <c r="F169" s="231" t="s">
        <v>1661</v>
      </c>
      <c r="G169" s="231" t="s">
        <v>1686</v>
      </c>
      <c r="H169" s="229"/>
      <c r="I169" s="313"/>
    </row>
    <row r="170" spans="3:9" ht="16.5" thickBot="1" x14ac:dyDescent="0.3">
      <c r="C170" s="316"/>
      <c r="D170" s="318"/>
      <c r="E170" s="108" t="s">
        <v>1685</v>
      </c>
      <c r="F170" s="232"/>
      <c r="G170" s="232"/>
      <c r="H170" s="230"/>
      <c r="I170" s="314"/>
    </row>
    <row r="171" spans="3:9" x14ac:dyDescent="0.25">
      <c r="C171" s="233" t="s">
        <v>40</v>
      </c>
      <c r="D171" s="234"/>
      <c r="E171" s="235"/>
      <c r="F171" s="109"/>
      <c r="G171" s="113"/>
      <c r="H171" s="109"/>
      <c r="I171" s="109"/>
    </row>
    <row r="172" spans="3:9" x14ac:dyDescent="0.25">
      <c r="C172" s="236"/>
      <c r="D172" s="237"/>
      <c r="E172" s="238"/>
      <c r="F172" s="109"/>
      <c r="G172" s="114">
        <v>120</v>
      </c>
      <c r="H172" s="109"/>
      <c r="I172" s="109"/>
    </row>
    <row r="173" spans="3:9" ht="16.5" thickBot="1" x14ac:dyDescent="0.3">
      <c r="C173" s="239"/>
      <c r="D173" s="240"/>
      <c r="E173" s="241"/>
      <c r="F173" s="110">
        <v>23072015201</v>
      </c>
      <c r="G173" s="115"/>
      <c r="H173" s="116">
        <v>4883854861</v>
      </c>
      <c r="I173" s="116">
        <v>23072015201</v>
      </c>
    </row>
    <row r="174" spans="3:9" x14ac:dyDescent="0.25">
      <c r="C174" s="319" t="s">
        <v>1687</v>
      </c>
      <c r="D174" s="320"/>
      <c r="E174" s="323"/>
      <c r="F174" s="111"/>
      <c r="G174" s="311">
        <v>120</v>
      </c>
      <c r="H174" s="111"/>
      <c r="I174" s="111"/>
    </row>
    <row r="175" spans="3:9" ht="16.5" thickBot="1" x14ac:dyDescent="0.3">
      <c r="C175" s="321"/>
      <c r="D175" s="322"/>
      <c r="E175" s="324"/>
      <c r="F175" s="112"/>
      <c r="G175" s="312"/>
      <c r="H175" s="112"/>
      <c r="I175" s="112"/>
    </row>
    <row r="176" spans="3:9" ht="17.25" customHeight="1" x14ac:dyDescent="0.25">
      <c r="C176" s="117" t="s">
        <v>1688</v>
      </c>
      <c r="D176" s="113"/>
      <c r="E176" s="113"/>
      <c r="F176" s="113"/>
      <c r="G176" s="113"/>
      <c r="H176" s="113"/>
      <c r="I176" s="113"/>
    </row>
    <row r="177" spans="3:9" ht="16.5" thickBot="1" x14ac:dyDescent="0.3">
      <c r="C177" s="118" t="s">
        <v>1689</v>
      </c>
      <c r="D177" s="119" t="s">
        <v>1690</v>
      </c>
      <c r="E177" s="119">
        <v>1</v>
      </c>
      <c r="F177" s="120">
        <v>2975044891</v>
      </c>
      <c r="G177" s="121">
        <v>120</v>
      </c>
      <c r="H177" s="122">
        <v>709649566</v>
      </c>
      <c r="I177" s="123">
        <v>2975044891</v>
      </c>
    </row>
    <row r="178" spans="3:9" ht="17.25" customHeight="1" x14ac:dyDescent="0.25">
      <c r="C178" s="117" t="s">
        <v>1688</v>
      </c>
      <c r="D178" s="113"/>
      <c r="E178" s="113"/>
      <c r="F178" s="113"/>
      <c r="G178" s="113"/>
      <c r="H178" s="113"/>
      <c r="I178" s="113"/>
    </row>
    <row r="179" spans="3:9" ht="16.5" thickBot="1" x14ac:dyDescent="0.3">
      <c r="C179" s="118" t="s">
        <v>1691</v>
      </c>
      <c r="D179" s="119" t="s">
        <v>1690</v>
      </c>
      <c r="E179" s="119">
        <v>1</v>
      </c>
      <c r="F179" s="120">
        <v>4035611024</v>
      </c>
      <c r="G179" s="121">
        <v>120</v>
      </c>
      <c r="H179" s="122">
        <v>906295874</v>
      </c>
      <c r="I179" s="123">
        <v>4035611024</v>
      </c>
    </row>
    <row r="180" spans="3:9" ht="17.25" customHeight="1" x14ac:dyDescent="0.25">
      <c r="C180" s="117" t="s">
        <v>1688</v>
      </c>
      <c r="D180" s="113"/>
      <c r="E180" s="113"/>
      <c r="F180" s="113"/>
      <c r="G180" s="113"/>
      <c r="H180" s="113"/>
      <c r="I180" s="113"/>
    </row>
    <row r="181" spans="3:9" ht="16.5" thickBot="1" x14ac:dyDescent="0.3">
      <c r="C181" s="118" t="s">
        <v>1692</v>
      </c>
      <c r="D181" s="119" t="s">
        <v>1690</v>
      </c>
      <c r="E181" s="119">
        <v>1</v>
      </c>
      <c r="F181" s="120">
        <v>2891838873</v>
      </c>
      <c r="G181" s="121">
        <v>120</v>
      </c>
      <c r="H181" s="122">
        <v>603953144</v>
      </c>
      <c r="I181" s="123">
        <v>2891838873</v>
      </c>
    </row>
    <row r="182" spans="3:9" ht="17.25" customHeight="1" x14ac:dyDescent="0.25">
      <c r="C182" s="117" t="s">
        <v>1688</v>
      </c>
      <c r="D182" s="113"/>
      <c r="E182" s="113"/>
      <c r="F182" s="113"/>
      <c r="G182" s="113"/>
      <c r="H182" s="113"/>
      <c r="I182" s="113"/>
    </row>
    <row r="183" spans="3:9" ht="16.5" thickBot="1" x14ac:dyDescent="0.3">
      <c r="C183" s="118" t="s">
        <v>1693</v>
      </c>
      <c r="D183" s="119" t="s">
        <v>1690</v>
      </c>
      <c r="E183" s="119">
        <v>1</v>
      </c>
      <c r="F183" s="120">
        <v>1347462418</v>
      </c>
      <c r="G183" s="121">
        <v>120</v>
      </c>
      <c r="H183" s="122">
        <v>265730260</v>
      </c>
      <c r="I183" s="123">
        <v>1347462418</v>
      </c>
    </row>
    <row r="184" spans="3:9" ht="17.25" customHeight="1" x14ac:dyDescent="0.25">
      <c r="C184" s="337" t="s">
        <v>1694</v>
      </c>
      <c r="D184" s="124"/>
      <c r="E184" s="124"/>
      <c r="F184" s="124"/>
      <c r="G184" s="124"/>
      <c r="H184" s="124"/>
      <c r="I184" s="124"/>
    </row>
    <row r="185" spans="3:9" ht="16.5" thickBot="1" x14ac:dyDescent="0.3">
      <c r="C185" s="338"/>
      <c r="D185" s="119" t="s">
        <v>1690</v>
      </c>
      <c r="E185" s="119">
        <v>1</v>
      </c>
      <c r="F185" s="120">
        <v>685361260</v>
      </c>
      <c r="G185" s="121">
        <v>120</v>
      </c>
      <c r="H185" s="123">
        <v>140715160</v>
      </c>
      <c r="I185" s="123">
        <v>685361260</v>
      </c>
    </row>
    <row r="186" spans="3:9" ht="17.25" customHeight="1" x14ac:dyDescent="0.25">
      <c r="C186" s="337" t="s">
        <v>1695</v>
      </c>
      <c r="D186" s="113"/>
      <c r="E186" s="113"/>
      <c r="F186" s="113"/>
      <c r="G186" s="113"/>
      <c r="H186" s="113"/>
      <c r="I186" s="113"/>
    </row>
    <row r="187" spans="3:9" ht="16.5" thickBot="1" x14ac:dyDescent="0.3">
      <c r="C187" s="338"/>
      <c r="D187" s="119" t="s">
        <v>1690</v>
      </c>
      <c r="E187" s="119">
        <v>1</v>
      </c>
      <c r="F187" s="120">
        <v>8967860461</v>
      </c>
      <c r="G187" s="121">
        <v>120</v>
      </c>
      <c r="H187" s="123">
        <v>1831100210</v>
      </c>
      <c r="I187" s="123">
        <v>8967860461</v>
      </c>
    </row>
    <row r="188" spans="3:9" ht="17.25" customHeight="1" x14ac:dyDescent="0.25">
      <c r="C188" s="337" t="s">
        <v>1696</v>
      </c>
      <c r="D188" s="113"/>
      <c r="E188" s="113"/>
      <c r="F188" s="113"/>
      <c r="G188" s="113"/>
      <c r="H188" s="113"/>
      <c r="I188" s="113"/>
    </row>
    <row r="189" spans="3:9" ht="16.5" thickBot="1" x14ac:dyDescent="0.3">
      <c r="C189" s="338"/>
      <c r="D189" s="119" t="s">
        <v>1690</v>
      </c>
      <c r="E189" s="119">
        <v>1</v>
      </c>
      <c r="F189" s="120">
        <v>2168836274</v>
      </c>
      <c r="G189" s="121">
        <v>120</v>
      </c>
      <c r="H189" s="123">
        <v>426410647</v>
      </c>
      <c r="I189" s="123">
        <v>2168836274</v>
      </c>
    </row>
    <row r="191" spans="3:9" x14ac:dyDescent="0.25">
      <c r="C191" s="80" t="s">
        <v>1625</v>
      </c>
      <c r="D191" s="49" t="s">
        <v>2257</v>
      </c>
      <c r="E191" s="49" t="s">
        <v>2258</v>
      </c>
      <c r="F191" s="80" t="s">
        <v>1637</v>
      </c>
    </row>
    <row r="192" spans="3:9" x14ac:dyDescent="0.25">
      <c r="C192" s="80" t="s">
        <v>41</v>
      </c>
      <c r="D192" s="212">
        <f>SUM(D193:D199)</f>
        <v>5844798699.0199995</v>
      </c>
      <c r="E192" s="212">
        <f>SUM(E193:E199)</f>
        <v>9836511094.8000011</v>
      </c>
      <c r="F192" s="212">
        <f>SUM(F193:F199)</f>
        <v>-3991712395.7800007</v>
      </c>
    </row>
    <row r="193" spans="3:6" ht="16.5" x14ac:dyDescent="0.25">
      <c r="C193" s="79" t="s">
        <v>1697</v>
      </c>
      <c r="D193" s="98">
        <f>+ESF!E44</f>
        <v>319974660.07999998</v>
      </c>
      <c r="E193" s="98">
        <f>+ESF!F44</f>
        <v>509555049.4200002</v>
      </c>
      <c r="F193" s="98">
        <f t="shared" ref="F193:F199" si="5">+D193-E193</f>
        <v>-189580389.34000021</v>
      </c>
    </row>
    <row r="194" spans="3:6" ht="16.5" x14ac:dyDescent="0.25">
      <c r="C194" s="79" t="s">
        <v>1698</v>
      </c>
      <c r="D194" s="98">
        <f>+ESF!E45</f>
        <v>1101497805.2199996</v>
      </c>
      <c r="E194" s="98">
        <f>+ESF!F45</f>
        <v>1218717748.2199998</v>
      </c>
      <c r="F194" s="98">
        <f t="shared" si="5"/>
        <v>-117219943.00000024</v>
      </c>
    </row>
    <row r="195" spans="3:6" ht="16.5" x14ac:dyDescent="0.25">
      <c r="C195" s="79" t="s">
        <v>1699</v>
      </c>
      <c r="D195" s="98">
        <f>+ESF!E46</f>
        <v>23842705.669999998</v>
      </c>
      <c r="E195" s="98">
        <f>+ESF!F46</f>
        <v>37674830.190000005</v>
      </c>
      <c r="F195" s="98">
        <f t="shared" si="5"/>
        <v>-13832124.520000007</v>
      </c>
    </row>
    <row r="196" spans="3:6" ht="16.5" x14ac:dyDescent="0.25">
      <c r="C196" s="79" t="s">
        <v>1700</v>
      </c>
      <c r="D196" s="98">
        <f>+ESF!E47</f>
        <v>47108874.509999998</v>
      </c>
      <c r="E196" s="98">
        <f>+ESF!F47</f>
        <v>159076068.50999993</v>
      </c>
      <c r="F196" s="98">
        <f t="shared" si="5"/>
        <v>-111967193.99999994</v>
      </c>
    </row>
    <row r="197" spans="3:6" ht="16.5" x14ac:dyDescent="0.25">
      <c r="C197" s="79" t="s">
        <v>1618</v>
      </c>
      <c r="D197" s="98">
        <f>+ESF!E48</f>
        <v>150681508.36999997</v>
      </c>
      <c r="E197" s="98">
        <f>+ESF!F48</f>
        <v>288477792.56999999</v>
      </c>
      <c r="F197" s="98">
        <f t="shared" si="5"/>
        <v>-137796284.20000002</v>
      </c>
    </row>
    <row r="198" spans="3:6" ht="16.5" x14ac:dyDescent="0.25">
      <c r="C198" s="79" t="s">
        <v>1701</v>
      </c>
      <c r="D198" s="98">
        <f>+ESF!E49</f>
        <v>49087509.700000018</v>
      </c>
      <c r="E198" s="98">
        <f>+ESF!F49</f>
        <v>67136144.030000001</v>
      </c>
      <c r="F198" s="98">
        <f t="shared" si="5"/>
        <v>-18048634.329999983</v>
      </c>
    </row>
    <row r="199" spans="3:6" ht="16.5" x14ac:dyDescent="0.25">
      <c r="C199" s="79" t="s">
        <v>1617</v>
      </c>
      <c r="D199" s="98">
        <f>+ESF!E50</f>
        <v>4152605635.4700003</v>
      </c>
      <c r="E199" s="98">
        <f>+ESF!F50</f>
        <v>7555873461.8600006</v>
      </c>
      <c r="F199" s="98">
        <f t="shared" si="5"/>
        <v>-3403267826.3900003</v>
      </c>
    </row>
    <row r="202" spans="3:6" x14ac:dyDescent="0.25">
      <c r="C202" s="339" t="s">
        <v>1677</v>
      </c>
      <c r="D202" s="339"/>
      <c r="E202" s="339"/>
      <c r="F202" s="339"/>
    </row>
    <row r="203" spans="3:6" ht="15.75" customHeight="1" x14ac:dyDescent="0.25">
      <c r="C203" s="80" t="s">
        <v>1683</v>
      </c>
      <c r="D203" s="80" t="s">
        <v>1702</v>
      </c>
      <c r="E203" s="80" t="s">
        <v>1685</v>
      </c>
      <c r="F203" s="80" t="s">
        <v>1661</v>
      </c>
    </row>
    <row r="204" spans="3:6" x14ac:dyDescent="0.25">
      <c r="C204" s="80"/>
      <c r="D204" s="80" t="s">
        <v>1703</v>
      </c>
      <c r="E204" s="80"/>
      <c r="F204" s="80"/>
    </row>
    <row r="205" spans="3:6" ht="16.5" x14ac:dyDescent="0.25">
      <c r="C205" s="101" t="s">
        <v>1704</v>
      </c>
      <c r="D205" s="98"/>
      <c r="E205" s="98"/>
      <c r="F205" s="98" t="e">
        <f>-'BG SEP 2024'!#REF!</f>
        <v>#REF!</v>
      </c>
    </row>
    <row r="206" spans="3:6" ht="16.5" x14ac:dyDescent="0.25">
      <c r="C206" s="101" t="s">
        <v>1705</v>
      </c>
      <c r="D206" s="98"/>
      <c r="E206" s="98"/>
      <c r="F206" s="98" t="e">
        <f>+F211+F212+F213+F214+F215+F216+#REF!+#REF!</f>
        <v>#REF!</v>
      </c>
    </row>
    <row r="207" spans="3:6" ht="16.5" x14ac:dyDescent="0.25">
      <c r="C207" t="s">
        <v>310</v>
      </c>
      <c r="D207" s="98"/>
      <c r="E207" s="98"/>
      <c r="F207" s="98">
        <v>82199234</v>
      </c>
    </row>
    <row r="208" spans="3:6" ht="16.5" x14ac:dyDescent="0.25">
      <c r="C208" t="s">
        <v>314</v>
      </c>
      <c r="D208" s="98"/>
      <c r="E208" s="98"/>
      <c r="F208" s="98">
        <v>-5121552</v>
      </c>
    </row>
    <row r="209" spans="3:6" ht="16.5" x14ac:dyDescent="0.25">
      <c r="C209" t="s">
        <v>1939</v>
      </c>
      <c r="D209" s="98"/>
      <c r="E209" s="98"/>
      <c r="F209" s="98">
        <v>-1569025</v>
      </c>
    </row>
    <row r="210" spans="3:6" ht="16.5" x14ac:dyDescent="0.25">
      <c r="C210" t="s">
        <v>320</v>
      </c>
      <c r="D210" s="98"/>
      <c r="E210" s="98"/>
      <c r="F210" s="98">
        <v>-137259</v>
      </c>
    </row>
    <row r="211" spans="3:6" ht="16.5" x14ac:dyDescent="0.25">
      <c r="C211" t="s">
        <v>322</v>
      </c>
      <c r="D211" s="98" t="s">
        <v>1690</v>
      </c>
      <c r="E211" s="125">
        <v>1</v>
      </c>
      <c r="F211" s="98">
        <v>-8504650</v>
      </c>
    </row>
    <row r="212" spans="3:6" ht="16.5" x14ac:dyDescent="0.25">
      <c r="C212" t="s">
        <v>326</v>
      </c>
      <c r="D212" s="98" t="s">
        <v>1690</v>
      </c>
      <c r="E212" s="125">
        <v>1</v>
      </c>
      <c r="F212" s="98">
        <v>-128</v>
      </c>
    </row>
    <row r="213" spans="3:6" ht="16.5" x14ac:dyDescent="0.25">
      <c r="C213" t="s">
        <v>332</v>
      </c>
      <c r="D213" s="98" t="s">
        <v>1690</v>
      </c>
      <c r="E213" s="125">
        <v>1</v>
      </c>
      <c r="F213" s="98">
        <v>-8429075</v>
      </c>
    </row>
    <row r="214" spans="3:6" ht="16.5" x14ac:dyDescent="0.25">
      <c r="C214" t="s">
        <v>336</v>
      </c>
      <c r="D214" s="98" t="s">
        <v>1690</v>
      </c>
      <c r="E214" s="125">
        <v>1</v>
      </c>
      <c r="F214" s="98">
        <v>-44086369.280000001</v>
      </c>
    </row>
    <row r="215" spans="3:6" ht="16.5" x14ac:dyDescent="0.25">
      <c r="C215" t="s">
        <v>340</v>
      </c>
      <c r="D215" s="98" t="s">
        <v>1690</v>
      </c>
      <c r="E215" s="125">
        <v>1</v>
      </c>
      <c r="F215" s="98">
        <v>-185</v>
      </c>
    </row>
    <row r="216" spans="3:6" ht="16.5" x14ac:dyDescent="0.25">
      <c r="C216" t="s">
        <v>344</v>
      </c>
      <c r="D216" s="98" t="s">
        <v>1690</v>
      </c>
      <c r="E216" s="125">
        <v>1</v>
      </c>
      <c r="F216" s="98">
        <v>-52454191</v>
      </c>
    </row>
    <row r="218" spans="3:6" x14ac:dyDescent="0.25">
      <c r="C218" s="325" t="s">
        <v>1677</v>
      </c>
      <c r="D218" s="326"/>
      <c r="E218" s="327"/>
      <c r="F218" s="213"/>
    </row>
    <row r="219" spans="3:6" x14ac:dyDescent="0.25">
      <c r="C219" s="80" t="s">
        <v>1683</v>
      </c>
      <c r="D219" s="80" t="s">
        <v>1702</v>
      </c>
      <c r="E219" s="80" t="s">
        <v>1661</v>
      </c>
    </row>
    <row r="220" spans="3:6" ht="16.5" x14ac:dyDescent="0.25">
      <c r="C220" s="101" t="s">
        <v>43</v>
      </c>
      <c r="D220" s="60"/>
      <c r="E220" s="93" t="e">
        <f>SUM(E221:E229)</f>
        <v>#REF!</v>
      </c>
      <c r="F220" s="22"/>
    </row>
    <row r="221" spans="3:6" ht="16.5" x14ac:dyDescent="0.25">
      <c r="C221" s="79" t="s">
        <v>1706</v>
      </c>
      <c r="D221" s="128" t="s">
        <v>1690</v>
      </c>
      <c r="E221" s="98" t="e">
        <f>-'BG SEP 2024'!#REF!</f>
        <v>#REF!</v>
      </c>
    </row>
    <row r="222" spans="3:6" ht="16.5" x14ac:dyDescent="0.25">
      <c r="C222" s="79" t="s">
        <v>2260</v>
      </c>
      <c r="D222" s="128" t="s">
        <v>1690</v>
      </c>
      <c r="E222" s="98" t="e">
        <f>-'BG SEP 2024'!#REF!</f>
        <v>#REF!</v>
      </c>
    </row>
    <row r="223" spans="3:6" ht="16.5" x14ac:dyDescent="0.25">
      <c r="C223" s="79" t="s">
        <v>1707</v>
      </c>
      <c r="D223" s="128" t="s">
        <v>1690</v>
      </c>
      <c r="E223" s="98" t="e">
        <f>-'BG SEP 2024'!#REF!</f>
        <v>#REF!</v>
      </c>
    </row>
    <row r="224" spans="3:6" ht="16.5" x14ac:dyDescent="0.25">
      <c r="C224" s="79" t="s">
        <v>2261</v>
      </c>
      <c r="D224" s="128" t="s">
        <v>1690</v>
      </c>
      <c r="E224" s="98" t="e">
        <f>-'BG SEP 2024'!#REF!</f>
        <v>#REF!</v>
      </c>
    </row>
    <row r="225" spans="3:7" ht="16.5" x14ac:dyDescent="0.25">
      <c r="C225" s="79" t="s">
        <v>2262</v>
      </c>
      <c r="D225" s="128" t="s">
        <v>1690</v>
      </c>
      <c r="E225" s="98" t="e">
        <f>-'BG SEP 2024'!#REF!</f>
        <v>#REF!</v>
      </c>
    </row>
    <row r="226" spans="3:7" ht="16.5" x14ac:dyDescent="0.25">
      <c r="C226" s="79" t="s">
        <v>2263</v>
      </c>
      <c r="D226" s="128" t="s">
        <v>1690</v>
      </c>
      <c r="E226" s="98" t="e">
        <f>-'BG SEP 2024'!#REF!</f>
        <v>#REF!</v>
      </c>
    </row>
    <row r="227" spans="3:7" ht="16.5" x14ac:dyDescent="0.25">
      <c r="C227" s="79" t="s">
        <v>1708</v>
      </c>
      <c r="D227" s="128" t="s">
        <v>1690</v>
      </c>
      <c r="E227" s="98" t="e">
        <f>-'BG SEP 2024'!#REF!-'BG SEP 2024'!#REF!</f>
        <v>#REF!</v>
      </c>
    </row>
    <row r="228" spans="3:7" ht="16.5" x14ac:dyDescent="0.25">
      <c r="C228" s="79" t="s">
        <v>2264</v>
      </c>
      <c r="D228" s="128" t="s">
        <v>1690</v>
      </c>
      <c r="E228" s="98" t="e">
        <f>-'BG SEP 2024'!#REF!</f>
        <v>#REF!</v>
      </c>
    </row>
    <row r="230" spans="3:7" x14ac:dyDescent="0.25">
      <c r="C230" s="80" t="s">
        <v>1625</v>
      </c>
      <c r="D230" s="49" t="s">
        <v>2257</v>
      </c>
      <c r="E230" s="49" t="s">
        <v>2258</v>
      </c>
      <c r="F230" s="81" t="s">
        <v>1637</v>
      </c>
    </row>
    <row r="231" spans="3:7" ht="16.5" x14ac:dyDescent="0.25">
      <c r="C231" s="101" t="s">
        <v>1592</v>
      </c>
      <c r="D231" s="93">
        <f>+D232</f>
        <v>708446188.17000008</v>
      </c>
      <c r="E231" s="93">
        <f>+E232</f>
        <v>517437265.67000002</v>
      </c>
      <c r="F231" s="93">
        <f>+D231-E231</f>
        <v>191008922.50000006</v>
      </c>
    </row>
    <row r="232" spans="3:7" ht="16.5" x14ac:dyDescent="0.25">
      <c r="C232" s="79" t="s">
        <v>1709</v>
      </c>
      <c r="D232" s="99">
        <f>+ESF!E52</f>
        <v>708446188.17000008</v>
      </c>
      <c r="E232" s="99">
        <f>+ESF!F52</f>
        <v>517437265.67000002</v>
      </c>
      <c r="F232" s="98">
        <f>+D232-E232</f>
        <v>191008922.50000006</v>
      </c>
    </row>
    <row r="233" spans="3:7" ht="16.5" x14ac:dyDescent="0.25">
      <c r="C233" s="101" t="s">
        <v>1710</v>
      </c>
      <c r="D233" s="93">
        <f>+D231</f>
        <v>708446188.17000008</v>
      </c>
      <c r="E233" s="93">
        <f>+E231</f>
        <v>517437265.67000002</v>
      </c>
      <c r="F233" s="93">
        <f t="shared" ref="F233:F234" si="6">+D233-E233</f>
        <v>191008922.50000006</v>
      </c>
      <c r="G233" s="4"/>
    </row>
    <row r="234" spans="3:7" ht="16.5" x14ac:dyDescent="0.25">
      <c r="C234" s="79" t="s">
        <v>1711</v>
      </c>
      <c r="D234" s="99">
        <f>+D231</f>
        <v>708446188.17000008</v>
      </c>
      <c r="E234" s="99">
        <f>+E232</f>
        <v>517437265.67000002</v>
      </c>
      <c r="F234" s="98">
        <f t="shared" si="6"/>
        <v>191008922.50000006</v>
      </c>
    </row>
    <row r="237" spans="3:7" x14ac:dyDescent="0.25">
      <c r="C237" s="80" t="s">
        <v>71</v>
      </c>
      <c r="D237" s="80" t="s">
        <v>1712</v>
      </c>
    </row>
    <row r="238" spans="3:7" x14ac:dyDescent="0.25">
      <c r="C238" s="80" t="s">
        <v>1625</v>
      </c>
      <c r="D238" s="80" t="s">
        <v>1661</v>
      </c>
    </row>
    <row r="239" spans="3:7" ht="16.5" x14ac:dyDescent="0.25">
      <c r="C239" s="101" t="s">
        <v>1713</v>
      </c>
      <c r="D239" s="93" t="e">
        <f>+D240+D241+D242+D243+D244+D245+D246+D247+D248+D249+D250+D251+D252+D253</f>
        <v>#REF!</v>
      </c>
      <c r="E239" s="22"/>
    </row>
    <row r="240" spans="3:7" ht="16.5" x14ac:dyDescent="0.25">
      <c r="C240" s="79" t="s">
        <v>1714</v>
      </c>
      <c r="D240" s="98">
        <v>0</v>
      </c>
    </row>
    <row r="241" spans="3:6" ht="16.5" x14ac:dyDescent="0.25">
      <c r="C241" s="79" t="s">
        <v>1715</v>
      </c>
      <c r="D241" s="98" t="e">
        <f>-'BG SEP 2024'!#REF!-'BG SEP 2024'!#REF!-'BG SEP 2024'!#REF!</f>
        <v>#REF!</v>
      </c>
    </row>
    <row r="242" spans="3:6" ht="16.5" x14ac:dyDescent="0.25">
      <c r="C242" s="79" t="s">
        <v>1716</v>
      </c>
      <c r="D242" s="98" t="e">
        <f>-'BG SEP 2024'!#REF!</f>
        <v>#REF!</v>
      </c>
    </row>
    <row r="243" spans="3:6" ht="16.5" x14ac:dyDescent="0.25">
      <c r="C243" s="79" t="s">
        <v>1717</v>
      </c>
      <c r="D243" s="98" t="e">
        <f>-'BG SEP 2024'!#REF!</f>
        <v>#REF!</v>
      </c>
    </row>
    <row r="244" spans="3:6" ht="16.5" x14ac:dyDescent="0.25">
      <c r="C244" s="79" t="s">
        <v>1718</v>
      </c>
      <c r="D244" s="98" t="e">
        <f>-'BG SEP 2024'!#REF!</f>
        <v>#REF!</v>
      </c>
    </row>
    <row r="245" spans="3:6" ht="16.5" x14ac:dyDescent="0.25">
      <c r="C245" s="79" t="s">
        <v>1719</v>
      </c>
      <c r="D245" s="98" t="e">
        <f>-'BG SEP 2024'!#REF!</f>
        <v>#REF!</v>
      </c>
    </row>
    <row r="246" spans="3:6" ht="16.5" x14ac:dyDescent="0.25">
      <c r="C246" s="79" t="s">
        <v>1720</v>
      </c>
      <c r="D246" s="98" t="e">
        <f>-'BG SEP 2024'!#REF!</f>
        <v>#REF!</v>
      </c>
    </row>
    <row r="247" spans="3:6" ht="16.5" x14ac:dyDescent="0.25">
      <c r="C247" s="79" t="s">
        <v>1721</v>
      </c>
      <c r="D247" s="98" t="e">
        <f>-'BG SEP 2024'!#REF!</f>
        <v>#REF!</v>
      </c>
    </row>
    <row r="248" spans="3:6" ht="16.5" x14ac:dyDescent="0.25">
      <c r="C248" s="79" t="s">
        <v>1722</v>
      </c>
      <c r="D248" s="98" t="e">
        <f>-'BG SEP 2024'!#REF!</f>
        <v>#REF!</v>
      </c>
    </row>
    <row r="249" spans="3:6" ht="16.5" x14ac:dyDescent="0.25">
      <c r="C249" s="79" t="s">
        <v>1723</v>
      </c>
      <c r="D249" s="98" t="e">
        <f>-'BG SEP 2024'!#REF!</f>
        <v>#REF!</v>
      </c>
    </row>
    <row r="250" spans="3:6" ht="16.5" x14ac:dyDescent="0.25">
      <c r="C250" s="79" t="s">
        <v>1724</v>
      </c>
      <c r="D250" s="98" t="e">
        <f>-'BG SEP 2024'!#REF!</f>
        <v>#REF!</v>
      </c>
    </row>
    <row r="251" spans="3:6" ht="16.5" x14ac:dyDescent="0.25">
      <c r="C251" s="79" t="s">
        <v>1725</v>
      </c>
      <c r="D251" s="98" t="e">
        <f>-'BG SEP 2024'!#REF!</f>
        <v>#REF!</v>
      </c>
    </row>
    <row r="252" spans="3:6" ht="16.5" x14ac:dyDescent="0.25">
      <c r="C252" s="79" t="s">
        <v>1726</v>
      </c>
      <c r="D252" s="98" t="e">
        <f>-'BG SEP 2024'!#REF!</f>
        <v>#REF!</v>
      </c>
    </row>
    <row r="253" spans="3:6" ht="16.5" x14ac:dyDescent="0.25">
      <c r="C253" s="79" t="s">
        <v>1727</v>
      </c>
      <c r="D253" s="98" t="e">
        <f>-'BG SEP 2024'!#REF!</f>
        <v>#REF!</v>
      </c>
    </row>
    <row r="256" spans="3:6" x14ac:dyDescent="0.25">
      <c r="C256" s="80" t="s">
        <v>1625</v>
      </c>
      <c r="D256" s="49" t="s">
        <v>2257</v>
      </c>
      <c r="E256" s="49" t="s">
        <v>2258</v>
      </c>
      <c r="F256" s="81" t="s">
        <v>1637</v>
      </c>
    </row>
    <row r="257" spans="3:7" ht="16.5" x14ac:dyDescent="0.25">
      <c r="C257" s="101" t="s">
        <v>51</v>
      </c>
      <c r="D257" s="98">
        <f>+D258+D259</f>
        <v>70809174</v>
      </c>
      <c r="E257" s="98">
        <f>+E258+E259</f>
        <v>682690317</v>
      </c>
      <c r="F257" s="98">
        <f>+D257-E257</f>
        <v>-611881143</v>
      </c>
    </row>
    <row r="258" spans="3:7" ht="16.5" x14ac:dyDescent="0.25">
      <c r="C258" s="79" t="s">
        <v>1728</v>
      </c>
      <c r="D258" s="99">
        <f>+ESF!E54</f>
        <v>64315831</v>
      </c>
      <c r="E258" s="99">
        <f>+ESF!F54</f>
        <v>155000000</v>
      </c>
      <c r="F258" s="98">
        <f t="shared" ref="F258:F259" si="7">+D258-E258</f>
        <v>-90684169</v>
      </c>
    </row>
    <row r="259" spans="3:7" ht="16.5" x14ac:dyDescent="0.25">
      <c r="C259" s="79" t="s">
        <v>1729</v>
      </c>
      <c r="D259" s="99">
        <f>+ESF!E55</f>
        <v>6493343</v>
      </c>
      <c r="E259" s="99">
        <f>+ESF!F55</f>
        <v>527690317</v>
      </c>
      <c r="F259" s="98">
        <f t="shared" si="7"/>
        <v>-521196974</v>
      </c>
      <c r="G259" s="1">
        <f>480454255+83225740</f>
        <v>563679995</v>
      </c>
    </row>
    <row r="262" spans="3:7" x14ac:dyDescent="0.25">
      <c r="C262" s="80" t="s">
        <v>1625</v>
      </c>
      <c r="D262" s="49" t="s">
        <v>2257</v>
      </c>
      <c r="E262" s="49" t="s">
        <v>2258</v>
      </c>
      <c r="F262" s="81" t="s">
        <v>1637</v>
      </c>
    </row>
    <row r="263" spans="3:7" ht="16.5" x14ac:dyDescent="0.25">
      <c r="C263" s="101" t="s">
        <v>51</v>
      </c>
      <c r="D263" s="98">
        <f>+D264</f>
        <v>155000000</v>
      </c>
      <c r="E263" s="98">
        <f>+ESF!F54</f>
        <v>155000000</v>
      </c>
      <c r="F263" s="98">
        <f>+D263-E263</f>
        <v>0</v>
      </c>
    </row>
    <row r="264" spans="3:7" ht="16.5" x14ac:dyDescent="0.25">
      <c r="C264" s="79" t="s">
        <v>1728</v>
      </c>
      <c r="D264" s="98">
        <v>155000000</v>
      </c>
      <c r="E264" s="98">
        <f>+ESF!F54</f>
        <v>155000000</v>
      </c>
      <c r="F264" s="98">
        <f>+D264-E264</f>
        <v>0</v>
      </c>
    </row>
    <row r="267" spans="3:7" x14ac:dyDescent="0.25">
      <c r="C267" s="80" t="s">
        <v>1625</v>
      </c>
      <c r="D267" s="49" t="s">
        <v>2257</v>
      </c>
      <c r="E267" s="49" t="s">
        <v>2258</v>
      </c>
      <c r="F267" s="81" t="s">
        <v>1637</v>
      </c>
    </row>
    <row r="268" spans="3:7" ht="16.5" x14ac:dyDescent="0.25">
      <c r="C268" s="101" t="s">
        <v>54</v>
      </c>
      <c r="D268" s="98">
        <f>+D269+D270</f>
        <v>11817452392.689991</v>
      </c>
      <c r="E268" s="98">
        <f>+E269</f>
        <v>314841518</v>
      </c>
      <c r="F268" s="98">
        <f>+D268-E268</f>
        <v>11502610874.689991</v>
      </c>
    </row>
    <row r="269" spans="3:7" ht="16.5" x14ac:dyDescent="0.25">
      <c r="C269" s="79" t="s">
        <v>1730</v>
      </c>
      <c r="D269" s="99">
        <f>+ESF!E57</f>
        <v>314841518</v>
      </c>
      <c r="E269" s="99">
        <f>+ESF!F57</f>
        <v>314841518</v>
      </c>
      <c r="F269" s="98">
        <f t="shared" ref="F269:F270" si="8">+D269-E269</f>
        <v>0</v>
      </c>
    </row>
    <row r="270" spans="3:7" ht="16.5" x14ac:dyDescent="0.25">
      <c r="C270" s="79" t="s">
        <v>1731</v>
      </c>
      <c r="D270" s="99">
        <f>+ESF!E58</f>
        <v>11502610874.689991</v>
      </c>
      <c r="E270" s="99">
        <f>+ESF!F58</f>
        <v>1184054218.8300166</v>
      </c>
      <c r="F270" s="98">
        <f t="shared" si="8"/>
        <v>10318556655.859974</v>
      </c>
    </row>
    <row r="272" spans="3:7" x14ac:dyDescent="0.25">
      <c r="C272" s="80" t="s">
        <v>1625</v>
      </c>
      <c r="D272" s="49" t="s">
        <v>2257</v>
      </c>
    </row>
    <row r="273" spans="3:6" ht="16.5" x14ac:dyDescent="0.25">
      <c r="C273" s="101" t="s">
        <v>54</v>
      </c>
      <c r="D273" s="93" t="e">
        <f>SUM(D274:D276)</f>
        <v>#REF!</v>
      </c>
    </row>
    <row r="274" spans="3:6" ht="16.5" x14ac:dyDescent="0.25">
      <c r="C274" s="79" t="s">
        <v>1793</v>
      </c>
      <c r="D274" s="99" t="e">
        <f>-'BG SEP 2024'!#REF!</f>
        <v>#REF!</v>
      </c>
    </row>
    <row r="275" spans="3:6" ht="16.5" x14ac:dyDescent="0.25">
      <c r="C275" s="79" t="s">
        <v>1794</v>
      </c>
      <c r="D275" s="99" t="e">
        <f>-'BG SEP 2024'!#REF!</f>
        <v>#REF!</v>
      </c>
    </row>
    <row r="276" spans="3:6" ht="16.5" x14ac:dyDescent="0.25">
      <c r="C276" s="79" t="s">
        <v>1795</v>
      </c>
      <c r="D276" s="99" t="e">
        <f>-'BG SEP 2024'!#REF!</f>
        <v>#REF!</v>
      </c>
    </row>
    <row r="279" spans="3:6" x14ac:dyDescent="0.25">
      <c r="C279" s="80" t="s">
        <v>1625</v>
      </c>
      <c r="D279" s="49" t="s">
        <v>2257</v>
      </c>
      <c r="E279" s="49" t="s">
        <v>2258</v>
      </c>
      <c r="F279" s="81" t="s">
        <v>1637</v>
      </c>
    </row>
    <row r="280" spans="3:6" ht="16.5" x14ac:dyDescent="0.25">
      <c r="C280" s="101" t="s">
        <v>1732</v>
      </c>
      <c r="D280" s="98"/>
      <c r="E280" s="98"/>
      <c r="F280" s="98"/>
    </row>
    <row r="281" spans="3:6" ht="16.5" x14ac:dyDescent="0.25">
      <c r="C281" s="101" t="s">
        <v>1733</v>
      </c>
      <c r="D281" s="218">
        <f>SUM(D282:D285)</f>
        <v>3902681190.71</v>
      </c>
      <c r="E281" s="218">
        <f>SUM(E282:E285)</f>
        <v>4679686582.1599998</v>
      </c>
      <c r="F281" s="218">
        <f t="shared" ref="F281:F285" si="9">+D281-E281</f>
        <v>-777005391.44999981</v>
      </c>
    </row>
    <row r="282" spans="3:6" ht="16.5" x14ac:dyDescent="0.25">
      <c r="C282" s="79" t="s">
        <v>1734</v>
      </c>
      <c r="D282" s="219">
        <f>+ESF!E61</f>
        <v>1500000000</v>
      </c>
      <c r="E282" s="219">
        <f>+ESF!F61</f>
        <v>1500000000</v>
      </c>
      <c r="F282" s="219">
        <f t="shared" si="9"/>
        <v>0</v>
      </c>
    </row>
    <row r="283" spans="3:6" ht="16.5" x14ac:dyDescent="0.25">
      <c r="C283" s="79" t="s">
        <v>1735</v>
      </c>
      <c r="D283" s="219">
        <f>+ESF!E62</f>
        <v>0</v>
      </c>
      <c r="E283" s="219">
        <f>+ESF!F62</f>
        <v>130598027</v>
      </c>
      <c r="F283" s="219">
        <f t="shared" si="9"/>
        <v>-130598027</v>
      </c>
    </row>
    <row r="284" spans="3:6" ht="16.5" x14ac:dyDescent="0.25">
      <c r="C284" s="79" t="s">
        <v>1736</v>
      </c>
      <c r="D284" s="219">
        <f>+ESF!E63</f>
        <v>2615574322.0599999</v>
      </c>
      <c r="E284" s="219">
        <f>+ESF!F63</f>
        <v>2072311816.8099999</v>
      </c>
      <c r="F284" s="219">
        <f t="shared" si="9"/>
        <v>543262505.25</v>
      </c>
    </row>
    <row r="285" spans="3:6" ht="16.5" x14ac:dyDescent="0.25">
      <c r="C285" s="79" t="s">
        <v>1737</v>
      </c>
      <c r="D285" s="219">
        <f>+ESF!E64</f>
        <v>-212893131.3499999</v>
      </c>
      <c r="E285" s="219">
        <f>+ESF!F64</f>
        <v>976776738.35000038</v>
      </c>
      <c r="F285" s="219">
        <f t="shared" si="9"/>
        <v>-1189669869.7000003</v>
      </c>
    </row>
    <row r="287" spans="3:6" x14ac:dyDescent="0.25">
      <c r="C287" s="80" t="s">
        <v>1625</v>
      </c>
      <c r="D287" s="49" t="s">
        <v>2257</v>
      </c>
      <c r="E287" s="49" t="s">
        <v>2258</v>
      </c>
      <c r="F287" s="81" t="s">
        <v>1637</v>
      </c>
    </row>
    <row r="288" spans="3:6" ht="16.5" x14ac:dyDescent="0.25">
      <c r="C288" s="101" t="s">
        <v>1738</v>
      </c>
      <c r="D288" s="93">
        <f>+D289+D290+D291</f>
        <v>2623756070.25</v>
      </c>
      <c r="E288" s="93">
        <f>+E289+E290+E291</f>
        <v>2379891404.5</v>
      </c>
      <c r="F288" s="93">
        <f>+D288-E288</f>
        <v>243864665.75</v>
      </c>
    </row>
    <row r="289" spans="3:6" ht="16.5" x14ac:dyDescent="0.25">
      <c r="C289" s="79" t="s">
        <v>1739</v>
      </c>
      <c r="D289" s="99">
        <f>+'ER SEPTIEMBRE'!E11+'ER SEPTIEMBRE'!E12</f>
        <v>2319081871</v>
      </c>
      <c r="E289" s="99">
        <f>+'ER SEPTIEMBRE'!F11+'ER SEPTIEMBRE'!F12</f>
        <v>2199692728</v>
      </c>
      <c r="F289" s="98">
        <f t="shared" ref="F289:F291" si="10">+D289-E289</f>
        <v>119389143</v>
      </c>
    </row>
    <row r="290" spans="3:6" ht="16.5" x14ac:dyDescent="0.25">
      <c r="C290" s="79" t="s">
        <v>1740</v>
      </c>
      <c r="D290" s="99">
        <f>+'ER SEPTIEMBRE'!E13</f>
        <v>-166319457</v>
      </c>
      <c r="E290" s="99">
        <f>+'ER SEPTIEMBRE'!F13</f>
        <v>-12457272</v>
      </c>
      <c r="F290" s="98">
        <f t="shared" si="10"/>
        <v>-153862185</v>
      </c>
    </row>
    <row r="291" spans="3:6" ht="16.5" x14ac:dyDescent="0.25">
      <c r="C291" s="79" t="s">
        <v>1741</v>
      </c>
      <c r="D291" s="99">
        <f>+'ER SEPTIEMBRE'!E14+'ER SEPTIEMBRE'!E15+'ER SEPTIEMBRE'!E16</f>
        <v>470993656.25</v>
      </c>
      <c r="E291" s="99">
        <f>+'ER SEPTIEMBRE'!F14+'ER SEPTIEMBRE'!F15+'ER SEPTIEMBRE'!F16</f>
        <v>192655948.5</v>
      </c>
      <c r="F291" s="98">
        <f t="shared" si="10"/>
        <v>278337707.75</v>
      </c>
    </row>
    <row r="293" spans="3:6" x14ac:dyDescent="0.25">
      <c r="C293" s="80" t="s">
        <v>1625</v>
      </c>
      <c r="D293" s="49" t="s">
        <v>2257</v>
      </c>
      <c r="E293" s="49" t="s">
        <v>2258</v>
      </c>
      <c r="F293" s="81" t="s">
        <v>1637</v>
      </c>
    </row>
    <row r="294" spans="3:6" ht="16.5" x14ac:dyDescent="0.25">
      <c r="C294" s="101" t="s">
        <v>1742</v>
      </c>
      <c r="D294" s="93">
        <f>+'ER SEPTIEMBRE'!E10</f>
        <v>2623756070.25</v>
      </c>
      <c r="E294" s="93">
        <f>+E295+E296+E297+E298+E299</f>
        <v>2379891404.5</v>
      </c>
      <c r="F294" s="93">
        <f>+D294-E294</f>
        <v>243864665.75</v>
      </c>
    </row>
    <row r="295" spans="3:6" ht="16.5" x14ac:dyDescent="0.25">
      <c r="C295" s="79" t="s">
        <v>1739</v>
      </c>
      <c r="D295" s="98">
        <f>+'ER SEPTIEMBRE'!E11+'ER SEPTIEMBRE'!E12</f>
        <v>2319081871</v>
      </c>
      <c r="E295" s="98">
        <f>+'ER SEPTIEMBRE'!F11+'ER SEPTIEMBRE'!F12</f>
        <v>2199692728</v>
      </c>
      <c r="F295" s="98">
        <f t="shared" ref="F295:F299" si="11">+D295-E295</f>
        <v>119389143</v>
      </c>
    </row>
    <row r="296" spans="3:6" ht="16.5" x14ac:dyDescent="0.25">
      <c r="C296" s="79" t="s">
        <v>1743</v>
      </c>
      <c r="D296" s="98">
        <f>+'ER SEPTIEMBRE'!E13</f>
        <v>-166319457</v>
      </c>
      <c r="E296" s="98">
        <f>+'ER SEPTIEMBRE'!F13</f>
        <v>-12457272</v>
      </c>
      <c r="F296" s="98">
        <f t="shared" si="11"/>
        <v>-153862185</v>
      </c>
    </row>
    <row r="297" spans="3:6" ht="16.5" x14ac:dyDescent="0.25">
      <c r="C297" s="79" t="s">
        <v>1741</v>
      </c>
      <c r="D297" s="98">
        <f>+'ER SEPTIEMBRE'!E16</f>
        <v>139838348.72999999</v>
      </c>
      <c r="E297" s="98">
        <f>+'ER SEPTIEMBRE'!F16</f>
        <v>3203013.43</v>
      </c>
      <c r="F297" s="98">
        <f t="shared" si="11"/>
        <v>136635335.29999998</v>
      </c>
    </row>
    <row r="298" spans="3:6" ht="16.5" x14ac:dyDescent="0.25">
      <c r="C298" s="79" t="s">
        <v>1744</v>
      </c>
      <c r="D298" s="98">
        <f>+'ER SEPTIEMBRE'!E14</f>
        <v>3751994.5200000005</v>
      </c>
      <c r="E298" s="98">
        <f>+'ER SEPTIEMBRE'!F14</f>
        <v>5337265.07</v>
      </c>
      <c r="F298" s="98">
        <f t="shared" si="11"/>
        <v>-1585270.5499999998</v>
      </c>
    </row>
    <row r="299" spans="3:6" ht="16.5" x14ac:dyDescent="0.25">
      <c r="C299" s="79" t="s">
        <v>1745</v>
      </c>
      <c r="D299" s="98">
        <f>'ER SEPTIEMBRE'!E15</f>
        <v>327403313</v>
      </c>
      <c r="E299" s="98">
        <f>+'ER SEPTIEMBRE'!F15</f>
        <v>184115670</v>
      </c>
      <c r="F299" s="98">
        <f t="shared" si="11"/>
        <v>143287643</v>
      </c>
    </row>
    <row r="301" spans="3:6" x14ac:dyDescent="0.25">
      <c r="C301" s="80" t="s">
        <v>1625</v>
      </c>
      <c r="D301" s="49" t="s">
        <v>2257</v>
      </c>
      <c r="E301" s="49" t="s">
        <v>2258</v>
      </c>
      <c r="F301" s="81" t="s">
        <v>1637</v>
      </c>
    </row>
    <row r="302" spans="3:6" ht="16.5" x14ac:dyDescent="0.25">
      <c r="C302" s="101" t="s">
        <v>1746</v>
      </c>
      <c r="D302" s="93">
        <f>+'ER SEPTIEMBRE'!E17</f>
        <v>2004169846.29</v>
      </c>
      <c r="E302" s="93">
        <f>+'ER SEPTIEMBRE'!F17</f>
        <v>2892932316.8500004</v>
      </c>
      <c r="F302" s="93">
        <f>+D302-E302</f>
        <v>-888762470.56000042</v>
      </c>
    </row>
    <row r="303" spans="3:6" ht="16.5" x14ac:dyDescent="0.25">
      <c r="C303" s="79" t="s">
        <v>1747</v>
      </c>
      <c r="D303" s="99">
        <v>1298245059</v>
      </c>
      <c r="E303" s="99">
        <v>1636214322</v>
      </c>
      <c r="F303" s="98">
        <f>+D303-E303</f>
        <v>-337969263</v>
      </c>
    </row>
    <row r="304" spans="3:6" ht="16.5" x14ac:dyDescent="0.25">
      <c r="C304" s="79" t="s">
        <v>1748</v>
      </c>
      <c r="D304" s="99">
        <f>+'ER SEPTIEMBRE'!E38</f>
        <v>102755344.08000003</v>
      </c>
      <c r="E304" s="99">
        <f>+'ER SEPTIEMBRE'!F38</f>
        <v>212980928.10000002</v>
      </c>
      <c r="F304" s="98">
        <f>+D304-E304</f>
        <v>-110225584.02</v>
      </c>
    </row>
    <row r="305" spans="3:7" ht="16.5" x14ac:dyDescent="0.25">
      <c r="C305" s="79" t="s">
        <v>1749</v>
      </c>
      <c r="D305" s="99">
        <f>+'ER SEPTIEMBRE'!E37</f>
        <v>786791.57</v>
      </c>
      <c r="E305" s="99">
        <f>+'ER SEPTIEMBRE'!F37</f>
        <v>5499652.8200000003</v>
      </c>
      <c r="F305" s="98">
        <f>+D305-E305</f>
        <v>-4712861.25</v>
      </c>
    </row>
    <row r="308" spans="3:7" ht="16.5" x14ac:dyDescent="0.25">
      <c r="C308" s="129" t="s">
        <v>1625</v>
      </c>
      <c r="D308" s="49" t="s">
        <v>2257</v>
      </c>
      <c r="E308" s="49" t="s">
        <v>2258</v>
      </c>
      <c r="F308" s="49" t="s">
        <v>1637</v>
      </c>
    </row>
    <row r="309" spans="3:7" ht="16.5" x14ac:dyDescent="0.25">
      <c r="C309" s="92" t="s">
        <v>1750</v>
      </c>
      <c r="D309" s="218">
        <f>SUM(D310:D328)</f>
        <v>2004169846.2899997</v>
      </c>
      <c r="E309" s="218">
        <f>SUM(E310:E328)</f>
        <v>2892932316.8500004</v>
      </c>
      <c r="F309" s="218">
        <f>+D309-E309</f>
        <v>-888762470.56000066</v>
      </c>
    </row>
    <row r="310" spans="3:7" ht="16.5" x14ac:dyDescent="0.25">
      <c r="C310" s="130" t="s">
        <v>1751</v>
      </c>
      <c r="D310" s="220">
        <f>+'ER SEPTIEMBRE'!E18</f>
        <v>477326933.5</v>
      </c>
      <c r="E310" s="220">
        <f>+'ER SEPTIEMBRE'!F18</f>
        <v>645977727</v>
      </c>
      <c r="F310" s="219">
        <f t="shared" ref="F310:F328" si="12">+D310-E310</f>
        <v>-168650793.5</v>
      </c>
    </row>
    <row r="311" spans="3:7" ht="16.5" x14ac:dyDescent="0.25">
      <c r="C311" s="130" t="s">
        <v>1752</v>
      </c>
      <c r="D311" s="220">
        <f>+'ER SEPTIEMBRE'!E19+'ER SEPTIEMBRE'!E20</f>
        <v>97601459.229999989</v>
      </c>
      <c r="E311" s="220">
        <f>+'ER SEPTIEMBRE'!F19+'ER SEPTIEMBRE'!F20</f>
        <v>144394432.95000002</v>
      </c>
      <c r="F311" s="219">
        <f t="shared" si="12"/>
        <v>-46792973.720000029</v>
      </c>
      <c r="G311" s="131"/>
    </row>
    <row r="312" spans="3:7" ht="16.5" x14ac:dyDescent="0.25">
      <c r="C312" s="130" t="s">
        <v>1753</v>
      </c>
      <c r="D312" s="220">
        <f>+'ER SEPTIEMBRE'!E21</f>
        <v>5760260</v>
      </c>
      <c r="E312" s="220">
        <f>+'ER SEPTIEMBRE'!F21</f>
        <v>9148340</v>
      </c>
      <c r="F312" s="219">
        <f t="shared" si="12"/>
        <v>-3388080</v>
      </c>
      <c r="G312" s="131"/>
    </row>
    <row r="313" spans="3:7" ht="16.5" x14ac:dyDescent="0.25">
      <c r="C313" s="130" t="s">
        <v>1754</v>
      </c>
      <c r="D313" s="220">
        <f>+'ER SEPTIEMBRE'!E22</f>
        <v>176304742.5</v>
      </c>
      <c r="E313" s="220">
        <f>+'ER SEPTIEMBRE'!F22</f>
        <v>347039999.24000001</v>
      </c>
      <c r="F313" s="219">
        <f t="shared" si="12"/>
        <v>-170735256.74000001</v>
      </c>
    </row>
    <row r="314" spans="3:7" ht="16.5" x14ac:dyDescent="0.25">
      <c r="C314" s="130" t="s">
        <v>1755</v>
      </c>
      <c r="D314" s="220">
        <f>+'ER SEPTIEMBRE'!E23</f>
        <v>17334716</v>
      </c>
      <c r="E314" s="220">
        <f>+'ER SEPTIEMBRE'!F23</f>
        <v>31016473</v>
      </c>
      <c r="F314" s="219">
        <f t="shared" si="12"/>
        <v>-13681757</v>
      </c>
    </row>
    <row r="315" spans="3:7" ht="16.5" x14ac:dyDescent="0.25">
      <c r="C315" s="130" t="s">
        <v>2266</v>
      </c>
      <c r="D315" s="220">
        <f>+'ER SEPTIEMBRE'!E28</f>
        <v>45980000</v>
      </c>
      <c r="E315" s="220">
        <f>+'ER SEPTIEMBRE'!F28</f>
        <v>47400000</v>
      </c>
      <c r="F315" s="219">
        <f t="shared" si="12"/>
        <v>-1420000</v>
      </c>
    </row>
    <row r="316" spans="3:7" ht="16.5" x14ac:dyDescent="0.25">
      <c r="C316" s="130" t="s">
        <v>2267</v>
      </c>
      <c r="D316" s="220">
        <f>+'ER SEPTIEMBRE'!E31</f>
        <v>17822850</v>
      </c>
      <c r="E316" s="220">
        <f>+'ER SEPTIEMBRE'!F31</f>
        <v>20770818</v>
      </c>
      <c r="F316" s="219">
        <f t="shared" si="12"/>
        <v>-2947968</v>
      </c>
    </row>
    <row r="317" spans="3:7" ht="16.5" x14ac:dyDescent="0.25">
      <c r="C317" s="130" t="s">
        <v>1756</v>
      </c>
      <c r="D317" s="220">
        <f>+'ER SEPTIEMBRE'!E36</f>
        <v>302308547.19999999</v>
      </c>
      <c r="E317" s="220">
        <f>+'ER SEPTIEMBRE'!F36</f>
        <v>145656879.16999999</v>
      </c>
      <c r="F317" s="219">
        <f t="shared" si="12"/>
        <v>156651668.03</v>
      </c>
    </row>
    <row r="318" spans="3:7" ht="16.5" x14ac:dyDescent="0.25">
      <c r="C318" s="130" t="s">
        <v>1758</v>
      </c>
      <c r="D318" s="220">
        <f>+'ER SEPTIEMBRE'!E24</f>
        <v>105084932</v>
      </c>
      <c r="E318" s="220">
        <f>+'ER SEPTIEMBRE'!F24</f>
        <v>89832823</v>
      </c>
      <c r="F318" s="219">
        <f t="shared" si="12"/>
        <v>15252109</v>
      </c>
    </row>
    <row r="319" spans="3:7" ht="16.5" x14ac:dyDescent="0.25">
      <c r="C319" s="130" t="s">
        <v>2268</v>
      </c>
      <c r="D319" s="220">
        <f>+'ER SEPTIEMBRE'!E29</f>
        <v>6017045</v>
      </c>
      <c r="E319" s="220">
        <f>+'ER SEPTIEMBRE'!F29</f>
        <v>5656882</v>
      </c>
      <c r="F319" s="219">
        <f t="shared" si="12"/>
        <v>360163</v>
      </c>
    </row>
    <row r="320" spans="3:7" ht="16.5" x14ac:dyDescent="0.25">
      <c r="C320" s="130" t="s">
        <v>2269</v>
      </c>
      <c r="D320" s="220">
        <f>+'ER SEPTIEMBRE'!E32</f>
        <v>13389627</v>
      </c>
      <c r="E320" s="220">
        <f>+'ER SEPTIEMBRE'!F32</f>
        <v>20322952.329999998</v>
      </c>
      <c r="F320" s="219">
        <f t="shared" si="12"/>
        <v>-6933325.3299999982</v>
      </c>
    </row>
    <row r="321" spans="3:6" ht="16.5" x14ac:dyDescent="0.25">
      <c r="C321" s="130" t="s">
        <v>1759</v>
      </c>
      <c r="D321" s="220">
        <v>0</v>
      </c>
      <c r="E321" s="220">
        <f>+'ER SEPTIEMBRE'!F25</f>
        <v>175997431</v>
      </c>
      <c r="F321" s="219">
        <f t="shared" si="12"/>
        <v>-175997431</v>
      </c>
    </row>
    <row r="322" spans="3:6" ht="16.5" x14ac:dyDescent="0.25">
      <c r="C322" s="130" t="s">
        <v>1760</v>
      </c>
      <c r="D322" s="220">
        <f>+'ER SEPTIEMBRE'!E26</f>
        <v>66380173</v>
      </c>
      <c r="E322" s="220">
        <f>+'ER SEPTIEMBRE'!F26</f>
        <v>55003077</v>
      </c>
      <c r="F322" s="219">
        <f t="shared" si="12"/>
        <v>11377096</v>
      </c>
    </row>
    <row r="323" spans="3:6" ht="16.5" x14ac:dyDescent="0.25">
      <c r="C323" s="130" t="s">
        <v>1761</v>
      </c>
      <c r="D323" s="220">
        <f>+'ER SEPTIEMBRE'!E27</f>
        <v>47476256.869999997</v>
      </c>
      <c r="E323" s="220">
        <f>+'ER SEPTIEMBRE'!F27</f>
        <v>40019881</v>
      </c>
      <c r="F323" s="219">
        <f t="shared" si="12"/>
        <v>7456375.8699999973</v>
      </c>
    </row>
    <row r="324" spans="3:6" ht="16.5" x14ac:dyDescent="0.25">
      <c r="C324" s="130" t="s">
        <v>1762</v>
      </c>
      <c r="D324" s="220">
        <f>+'ER SEPTIEMBRE'!E30</f>
        <v>35077714.840000004</v>
      </c>
      <c r="E324" s="220">
        <f>+'ER SEPTIEMBRE'!F30</f>
        <v>350739976.24000001</v>
      </c>
      <c r="F324" s="219">
        <f t="shared" si="12"/>
        <v>-315662261.39999998</v>
      </c>
    </row>
    <row r="325" spans="3:6" ht="16.5" x14ac:dyDescent="0.25">
      <c r="C325" s="130" t="s">
        <v>1763</v>
      </c>
      <c r="D325" s="220">
        <f>+'ER SEPTIEMBRE'!E34</f>
        <v>90304519</v>
      </c>
      <c r="E325" s="220">
        <f>+'ER SEPTIEMBRE'!F34</f>
        <v>281697350.75</v>
      </c>
      <c r="F325" s="219">
        <f t="shared" si="12"/>
        <v>-191392831.75</v>
      </c>
    </row>
    <row r="326" spans="3:6" ht="16.5" x14ac:dyDescent="0.25">
      <c r="C326" s="130" t="s">
        <v>1764</v>
      </c>
      <c r="D326" s="220">
        <f>+'ER SEPTIEMBRE'!E35</f>
        <v>393530434.5</v>
      </c>
      <c r="E326" s="220">
        <f>+'ER SEPTIEMBRE'!F35</f>
        <v>260456893.25</v>
      </c>
      <c r="F326" s="219">
        <f t="shared" si="12"/>
        <v>133073541.25</v>
      </c>
    </row>
    <row r="327" spans="3:6" ht="16.5" x14ac:dyDescent="0.25">
      <c r="C327" s="130" t="s">
        <v>1765</v>
      </c>
      <c r="D327" s="220">
        <f>+'ER SEPTIEMBRE'!E38</f>
        <v>102755344.08000003</v>
      </c>
      <c r="E327" s="220">
        <f>+'ER SEPTIEMBRE'!F38</f>
        <v>212980928.10000002</v>
      </c>
      <c r="F327" s="219">
        <f t="shared" si="12"/>
        <v>-110225584.02</v>
      </c>
    </row>
    <row r="328" spans="3:6" ht="16.5" x14ac:dyDescent="0.25">
      <c r="C328" s="130" t="s">
        <v>2270</v>
      </c>
      <c r="D328" s="220">
        <f>+'ER SEPTIEMBRE'!E33+'ER SEPTIEMBRE'!E37</f>
        <v>3714291.57</v>
      </c>
      <c r="E328" s="220">
        <f>+'ER SEPTIEMBRE'!F33+'ER SEPTIEMBRE'!F37</f>
        <v>8819452.8200000003</v>
      </c>
      <c r="F328" s="219">
        <f t="shared" si="12"/>
        <v>-5105161.25</v>
      </c>
    </row>
    <row r="330" spans="3:6" ht="16.5" x14ac:dyDescent="0.25">
      <c r="C330" s="129" t="s">
        <v>1625</v>
      </c>
      <c r="D330" s="49" t="s">
        <v>2257</v>
      </c>
      <c r="E330" s="49" t="s">
        <v>2258</v>
      </c>
      <c r="F330" s="49" t="s">
        <v>1637</v>
      </c>
    </row>
    <row r="331" spans="3:6" ht="43.5" customHeight="1" x14ac:dyDescent="0.25">
      <c r="C331" s="133" t="s">
        <v>1766</v>
      </c>
      <c r="D331" s="221">
        <f>+D333+D335</f>
        <v>376285628.87000006</v>
      </c>
      <c r="E331" s="221" t="e">
        <f>+E333+E335+E337</f>
        <v>#REF!</v>
      </c>
      <c r="F331" s="221" t="e">
        <f>+D331-E331</f>
        <v>#REF!</v>
      </c>
    </row>
    <row r="332" spans="3:6" ht="16.5" x14ac:dyDescent="0.25">
      <c r="C332" s="134" t="s">
        <v>1767</v>
      </c>
      <c r="D332" s="222"/>
      <c r="E332" s="222" t="s">
        <v>1757</v>
      </c>
      <c r="F332" s="221">
        <v>0</v>
      </c>
    </row>
    <row r="333" spans="3:6" ht="16.5" x14ac:dyDescent="0.25">
      <c r="C333" s="134" t="s">
        <v>1768</v>
      </c>
      <c r="D333" s="222">
        <v>273530284.79000002</v>
      </c>
      <c r="E333" s="222">
        <v>256561498.31999999</v>
      </c>
      <c r="F333" s="221">
        <f t="shared" ref="F333:F338" si="13">+D333-E333</f>
        <v>16968786.470000029</v>
      </c>
    </row>
    <row r="334" spans="3:6" ht="16.5" x14ac:dyDescent="0.25">
      <c r="C334" s="130" t="s">
        <v>1769</v>
      </c>
      <c r="D334" s="223">
        <f>+'ER SEPTIEMBRE'!E38</f>
        <v>102755344.08000003</v>
      </c>
      <c r="E334" s="223">
        <f>+'ER SEPTIEMBRE'!F38</f>
        <v>212980928.10000002</v>
      </c>
      <c r="F334" s="221">
        <f t="shared" si="13"/>
        <v>-110225584.02</v>
      </c>
    </row>
    <row r="335" spans="3:6" ht="16.5" x14ac:dyDescent="0.25">
      <c r="C335" s="134" t="s">
        <v>1770</v>
      </c>
      <c r="D335" s="222">
        <f>+D336</f>
        <v>102755344.08000003</v>
      </c>
      <c r="E335" s="222" t="e">
        <f>+E336</f>
        <v>#REF!</v>
      </c>
      <c r="F335" s="221" t="e">
        <f t="shared" si="13"/>
        <v>#REF!</v>
      </c>
    </row>
    <row r="336" spans="3:6" ht="16.5" x14ac:dyDescent="0.25">
      <c r="C336" s="130" t="s">
        <v>1771</v>
      </c>
      <c r="D336" s="223">
        <f>+'ER SEPTIEMBRE'!E38</f>
        <v>102755344.08000003</v>
      </c>
      <c r="E336" s="223" t="e">
        <f>+#REF!</f>
        <v>#REF!</v>
      </c>
      <c r="F336" s="221" t="e">
        <f t="shared" si="13"/>
        <v>#REF!</v>
      </c>
    </row>
    <row r="337" spans="3:6" ht="16.5" x14ac:dyDescent="0.25">
      <c r="C337" s="134" t="s">
        <v>1772</v>
      </c>
      <c r="D337" s="222">
        <v>0</v>
      </c>
      <c r="E337" s="222" t="e">
        <f>+E338</f>
        <v>#REF!</v>
      </c>
      <c r="F337" s="221" t="e">
        <f t="shared" si="13"/>
        <v>#REF!</v>
      </c>
    </row>
    <row r="338" spans="3:6" ht="16.5" x14ac:dyDescent="0.25">
      <c r="C338" s="130" t="s">
        <v>1773</v>
      </c>
      <c r="D338" s="223">
        <v>0</v>
      </c>
      <c r="E338" s="223" t="e">
        <f>+#REF!</f>
        <v>#REF!</v>
      </c>
      <c r="F338" s="221" t="e">
        <f t="shared" si="13"/>
        <v>#REF!</v>
      </c>
    </row>
    <row r="340" spans="3:6" ht="16.5" x14ac:dyDescent="0.25">
      <c r="C340" s="129" t="s">
        <v>1625</v>
      </c>
      <c r="D340" s="49" t="s">
        <v>2257</v>
      </c>
      <c r="E340" s="49" t="s">
        <v>2258</v>
      </c>
      <c r="F340" s="49" t="s">
        <v>1637</v>
      </c>
    </row>
    <row r="341" spans="3:6" ht="16.5" x14ac:dyDescent="0.25">
      <c r="C341" s="133" t="s">
        <v>191</v>
      </c>
      <c r="D341" s="218" t="e">
        <f>+D342</f>
        <v>#REF!</v>
      </c>
      <c r="E341" s="89">
        <f>+E342</f>
        <v>3574934.12</v>
      </c>
      <c r="F341" s="98" t="e">
        <f>+D341-E341</f>
        <v>#REF!</v>
      </c>
    </row>
    <row r="342" spans="3:6" ht="16.5" x14ac:dyDescent="0.25">
      <c r="C342" s="130" t="s">
        <v>1776</v>
      </c>
      <c r="D342" s="220" t="e">
        <f>+#REF!</f>
        <v>#REF!</v>
      </c>
      <c r="E342" s="224">
        <v>3574934.12</v>
      </c>
      <c r="F342" s="98" t="e">
        <f t="shared" ref="F342:F344" si="14">+D342-E342</f>
        <v>#REF!</v>
      </c>
    </row>
    <row r="343" spans="3:6" ht="16.5" x14ac:dyDescent="0.25">
      <c r="C343" s="134" t="s">
        <v>1774</v>
      </c>
      <c r="D343" s="218" t="e">
        <f>+D344</f>
        <v>#REF!</v>
      </c>
      <c r="E343" s="93">
        <f>+E344</f>
        <v>0</v>
      </c>
      <c r="F343" s="98" t="e">
        <f t="shared" si="14"/>
        <v>#REF!</v>
      </c>
    </row>
    <row r="344" spans="3:6" ht="16.5" x14ac:dyDescent="0.25">
      <c r="C344" s="132" t="s">
        <v>1775</v>
      </c>
      <c r="D344" s="220" t="e">
        <f>+#REF!</f>
        <v>#REF!</v>
      </c>
      <c r="E344" s="99">
        <v>0</v>
      </c>
      <c r="F344" s="98" t="e">
        <f t="shared" si="14"/>
        <v>#REF!</v>
      </c>
    </row>
    <row r="346" spans="3:6" ht="16.5" x14ac:dyDescent="0.25">
      <c r="C346" s="129" t="s">
        <v>1625</v>
      </c>
      <c r="D346" s="49" t="s">
        <v>2257</v>
      </c>
      <c r="E346" s="49" t="s">
        <v>2258</v>
      </c>
      <c r="F346" s="49" t="s">
        <v>1637</v>
      </c>
    </row>
    <row r="347" spans="3:6" x14ac:dyDescent="0.25">
      <c r="C347" s="134" t="s">
        <v>1777</v>
      </c>
      <c r="D347" s="135">
        <f>+'ER SEPTIEMBRE'!E39</f>
        <v>406693092.61000001</v>
      </c>
      <c r="E347" s="135">
        <f>+'ER SEPTIEMBRE'!F39</f>
        <v>463735826</v>
      </c>
      <c r="F347" s="135">
        <f>+D347-E347</f>
        <v>-57042733.389999986</v>
      </c>
    </row>
    <row r="348" spans="3:6" x14ac:dyDescent="0.25">
      <c r="C348" s="134" t="s">
        <v>1778</v>
      </c>
      <c r="D348" s="135">
        <f>+'ER SEPTIEMBRE'!E39</f>
        <v>406693092.61000001</v>
      </c>
      <c r="E348" s="135">
        <f>+'ER SEPTIEMBRE'!F39</f>
        <v>463735826</v>
      </c>
      <c r="F348" s="135">
        <f t="shared" ref="F348:F349" si="15">+D348-E348</f>
        <v>-57042733.389999986</v>
      </c>
    </row>
    <row r="349" spans="3:6" x14ac:dyDescent="0.25">
      <c r="C349" s="132" t="s">
        <v>1779</v>
      </c>
      <c r="D349" s="136">
        <f>+'ER SEPTIEMBRE'!E39</f>
        <v>406693092.61000001</v>
      </c>
      <c r="E349" s="136">
        <f>+'ER SEPTIEMBRE'!F39</f>
        <v>463735826</v>
      </c>
      <c r="F349" s="135">
        <f t="shared" si="15"/>
        <v>-57042733.389999986</v>
      </c>
    </row>
    <row r="351" spans="3:6" ht="16.5" x14ac:dyDescent="0.25">
      <c r="C351" s="129" t="s">
        <v>1625</v>
      </c>
      <c r="D351" s="49" t="s">
        <v>1619</v>
      </c>
      <c r="E351" s="49" t="s">
        <v>1620</v>
      </c>
      <c r="F351" s="49" t="s">
        <v>1637</v>
      </c>
    </row>
    <row r="352" spans="3:6" ht="16.5" x14ac:dyDescent="0.25">
      <c r="C352" s="133" t="s">
        <v>1778</v>
      </c>
      <c r="D352" s="98" t="e">
        <f>+'ER SEPT  2023'!#REF!</f>
        <v>#REF!</v>
      </c>
      <c r="E352" s="98">
        <f>+'ER SEPTIEMBRE'!F39</f>
        <v>463735826</v>
      </c>
      <c r="F352" s="98" t="e">
        <f>+D352-E352</f>
        <v>#REF!</v>
      </c>
    </row>
    <row r="353" spans="3:7" ht="16.5" x14ac:dyDescent="0.25">
      <c r="C353" s="133" t="s">
        <v>75</v>
      </c>
      <c r="D353" s="98" t="e">
        <f>+'ER SEPT  2023'!#REF!</f>
        <v>#REF!</v>
      </c>
      <c r="E353" s="98">
        <f>+'ER SEPTIEMBRE'!F39</f>
        <v>463735826</v>
      </c>
      <c r="F353" s="98" t="e">
        <f t="shared" ref="F353:F358" si="16">+D353-E353</f>
        <v>#REF!</v>
      </c>
    </row>
    <row r="354" spans="3:7" ht="16.5" x14ac:dyDescent="0.25">
      <c r="C354" s="132" t="s">
        <v>1780</v>
      </c>
      <c r="D354" s="99">
        <v>0</v>
      </c>
      <c r="E354" s="99" t="e">
        <f>+#REF!</f>
        <v>#REF!</v>
      </c>
      <c r="F354" s="98" t="e">
        <f t="shared" si="16"/>
        <v>#REF!</v>
      </c>
      <c r="G354" s="131"/>
    </row>
    <row r="355" spans="3:7" ht="16.5" x14ac:dyDescent="0.25">
      <c r="C355" s="132" t="s">
        <v>1781</v>
      </c>
      <c r="D355" s="99" t="e">
        <f>+'ER SEPT  2023'!#REF!+'ER SEPT  2023'!#REF!+'ER SEPT  2023'!#REF!+'ER SEPT  2023'!#REF!+'ER SEPT  2023'!#REF!+'ER SEPT  2023'!#REF!+'ER SEPT  2023'!#REF!-'ER SEPT  2023'!#REF!</f>
        <v>#REF!</v>
      </c>
      <c r="E355" s="99" t="e">
        <f>+#REF!+#REF!+#REF!</f>
        <v>#REF!</v>
      </c>
      <c r="F355" s="98" t="e">
        <f t="shared" si="16"/>
        <v>#REF!</v>
      </c>
      <c r="G355" s="137" t="e">
        <f>+D353-D355-D356-D357-D358</f>
        <v>#REF!</v>
      </c>
    </row>
    <row r="356" spans="3:7" ht="16.5" x14ac:dyDescent="0.25">
      <c r="C356" s="132" t="s">
        <v>1782</v>
      </c>
      <c r="D356" s="99" t="e">
        <f>+'ER SEPT  2023'!#REF!</f>
        <v>#REF!</v>
      </c>
      <c r="E356" s="99" t="e">
        <f>+#REF!</f>
        <v>#REF!</v>
      </c>
      <c r="F356" s="98" t="e">
        <f t="shared" si="16"/>
        <v>#REF!</v>
      </c>
      <c r="G356" s="131"/>
    </row>
    <row r="357" spans="3:7" ht="16.5" x14ac:dyDescent="0.25">
      <c r="C357" s="132" t="s">
        <v>1783</v>
      </c>
      <c r="D357" s="99" t="e">
        <f>+'ER SEPT  2023'!#REF!+'ER SEPT  2023'!#REF!</f>
        <v>#REF!</v>
      </c>
      <c r="E357" s="99" t="e">
        <f>+#REF!+#REF!</f>
        <v>#REF!</v>
      </c>
      <c r="F357" s="98" t="e">
        <f t="shared" si="16"/>
        <v>#REF!</v>
      </c>
    </row>
    <row r="358" spans="3:7" ht="16.5" x14ac:dyDescent="0.25">
      <c r="C358" s="132" t="s">
        <v>1779</v>
      </c>
      <c r="D358" s="99" t="e">
        <f>+'ER SEPT  2023'!#REF!</f>
        <v>#REF!</v>
      </c>
      <c r="E358" s="99" t="e">
        <f>+#REF!</f>
        <v>#REF!</v>
      </c>
      <c r="F358" s="98" t="e">
        <f t="shared" si="16"/>
        <v>#REF!</v>
      </c>
    </row>
    <row r="359" spans="3:7" ht="16.5" x14ac:dyDescent="0.25">
      <c r="G359" s="99"/>
    </row>
    <row r="360" spans="3:7" ht="16.5" x14ac:dyDescent="0.25">
      <c r="C360" s="129" t="s">
        <v>1625</v>
      </c>
      <c r="D360" s="49" t="s">
        <v>2257</v>
      </c>
      <c r="E360" s="49" t="s">
        <v>2258</v>
      </c>
      <c r="F360" s="49" t="s">
        <v>1637</v>
      </c>
    </row>
    <row r="361" spans="3:7" ht="16.5" x14ac:dyDescent="0.25">
      <c r="C361" s="133" t="s">
        <v>1784</v>
      </c>
      <c r="D361" s="218" t="e">
        <f>+D362</f>
        <v>#REF!</v>
      </c>
      <c r="E361" s="218" t="e">
        <f>SUM(E363:E368)</f>
        <v>#REF!</v>
      </c>
      <c r="F361" s="218" t="e">
        <f>+D361-E361</f>
        <v>#REF!</v>
      </c>
    </row>
    <row r="362" spans="3:7" ht="16.5" x14ac:dyDescent="0.25">
      <c r="C362" s="133" t="s">
        <v>1785</v>
      </c>
      <c r="D362" s="218" t="e">
        <f>SUM(D363:D368)</f>
        <v>#REF!</v>
      </c>
      <c r="E362" s="218" t="e">
        <f>SUM(E363:E368)</f>
        <v>#REF!</v>
      </c>
      <c r="F362" s="218" t="e">
        <f t="shared" ref="F362:F368" si="17">+D362-E362</f>
        <v>#REF!</v>
      </c>
    </row>
    <row r="363" spans="3:7" ht="16.5" x14ac:dyDescent="0.25">
      <c r="C363" s="132" t="s">
        <v>1786</v>
      </c>
      <c r="D363" s="220" t="e">
        <f>+'BG SEP 2024'!#REF!</f>
        <v>#REF!</v>
      </c>
      <c r="E363" s="220" t="e">
        <f>+'BG SEPT 2023'!#REF!</f>
        <v>#REF!</v>
      </c>
      <c r="F363" s="219" t="e">
        <f t="shared" si="17"/>
        <v>#REF!</v>
      </c>
    </row>
    <row r="364" spans="3:7" ht="16.5" x14ac:dyDescent="0.25">
      <c r="C364" s="132" t="s">
        <v>1787</v>
      </c>
      <c r="D364" s="220" t="e">
        <f>+'BG SEP 2024'!#REF!</f>
        <v>#REF!</v>
      </c>
      <c r="E364" s="220" t="e">
        <f>+'BG SEPT 2023'!#REF!</f>
        <v>#REF!</v>
      </c>
      <c r="F364" s="219" t="e">
        <f t="shared" si="17"/>
        <v>#REF!</v>
      </c>
    </row>
    <row r="365" spans="3:7" ht="16.5" x14ac:dyDescent="0.25">
      <c r="C365" s="132" t="s">
        <v>1788</v>
      </c>
      <c r="D365" s="220" t="e">
        <f>+'BG SEP 2024'!#REF!</f>
        <v>#REF!</v>
      </c>
      <c r="E365" s="220" t="e">
        <f>+'BG SEPT 2023'!#REF!</f>
        <v>#REF!</v>
      </c>
      <c r="F365" s="219" t="e">
        <f t="shared" si="17"/>
        <v>#REF!</v>
      </c>
    </row>
    <row r="366" spans="3:7" ht="16.5" x14ac:dyDescent="0.25">
      <c r="C366" s="132" t="s">
        <v>1616</v>
      </c>
      <c r="D366" s="220" t="e">
        <f>+'BG SEP 2024'!#REF!</f>
        <v>#REF!</v>
      </c>
      <c r="E366" s="220" t="e">
        <f>+'BG SEPT 2023'!#REF!</f>
        <v>#REF!</v>
      </c>
      <c r="F366" s="219" t="e">
        <f t="shared" si="17"/>
        <v>#REF!</v>
      </c>
    </row>
    <row r="367" spans="3:7" ht="16.5" x14ac:dyDescent="0.25">
      <c r="C367" s="132" t="s">
        <v>1789</v>
      </c>
      <c r="D367" s="220" t="e">
        <f>+'BG SEP 2024'!#REF!</f>
        <v>#REF!</v>
      </c>
      <c r="E367" s="220" t="e">
        <f>+'BG SEPT 2023'!#REF!</f>
        <v>#REF!</v>
      </c>
      <c r="F367" s="219" t="e">
        <f t="shared" si="17"/>
        <v>#REF!</v>
      </c>
    </row>
    <row r="368" spans="3:7" ht="16.5" x14ac:dyDescent="0.25">
      <c r="C368" s="132" t="s">
        <v>1790</v>
      </c>
      <c r="D368" s="220" t="e">
        <f>+'BG SEP 2024'!#REF!</f>
        <v>#REF!</v>
      </c>
      <c r="E368" s="220" t="e">
        <f>+'BG SEPT 2023'!#REF!</f>
        <v>#REF!</v>
      </c>
      <c r="F368" s="219" t="e">
        <f t="shared" si="17"/>
        <v>#REF!</v>
      </c>
    </row>
    <row r="370" spans="3:6" ht="16.5" x14ac:dyDescent="0.25">
      <c r="C370" s="129" t="s">
        <v>1625</v>
      </c>
      <c r="D370" s="49" t="s">
        <v>2257</v>
      </c>
      <c r="E370" s="49" t="s">
        <v>2258</v>
      </c>
      <c r="F370" s="49" t="s">
        <v>1637</v>
      </c>
    </row>
    <row r="371" spans="3:6" ht="31.5" x14ac:dyDescent="0.25">
      <c r="C371" s="133" t="s">
        <v>1791</v>
      </c>
      <c r="D371" s="138" t="e">
        <f>+D373</f>
        <v>#REF!</v>
      </c>
      <c r="E371" s="138">
        <v>0</v>
      </c>
      <c r="F371" s="138" t="e">
        <f>+D371-E371</f>
        <v>#REF!</v>
      </c>
    </row>
    <row r="372" spans="3:6" ht="16.5" x14ac:dyDescent="0.25">
      <c r="C372" s="133" t="s">
        <v>1792</v>
      </c>
      <c r="D372" s="138" t="e">
        <f>+D373</f>
        <v>#REF!</v>
      </c>
      <c r="E372" s="138">
        <v>0</v>
      </c>
      <c r="F372" s="138" t="e">
        <f>+D372-E372</f>
        <v>#REF!</v>
      </c>
    </row>
    <row r="373" spans="3:6" ht="16.5" x14ac:dyDescent="0.25">
      <c r="C373" s="132" t="s">
        <v>1775</v>
      </c>
      <c r="D373" s="138" t="e">
        <f>+#REF!</f>
        <v>#REF!</v>
      </c>
      <c r="E373" s="138">
        <v>0</v>
      </c>
      <c r="F373" s="138" t="e">
        <f>+D373-E373</f>
        <v>#REF!</v>
      </c>
    </row>
    <row r="375" spans="3:6" ht="16.5" x14ac:dyDescent="0.25">
      <c r="C375" s="129" t="s">
        <v>1625</v>
      </c>
      <c r="D375" s="49" t="s">
        <v>1619</v>
      </c>
      <c r="E375" s="49" t="s">
        <v>1620</v>
      </c>
      <c r="F375" s="49" t="s">
        <v>1637</v>
      </c>
    </row>
    <row r="376" spans="3:6" ht="16.5" x14ac:dyDescent="0.25">
      <c r="C376" s="133" t="s">
        <v>54</v>
      </c>
      <c r="D376" s="138" t="e">
        <f>-'BG SEP 2024'!#REF!</f>
        <v>#REF!</v>
      </c>
      <c r="E376" s="139">
        <v>25457275086.900002</v>
      </c>
      <c r="F376" s="138" t="e">
        <f>+D376-E376</f>
        <v>#REF!</v>
      </c>
    </row>
    <row r="377" spans="3:6" ht="16.5" x14ac:dyDescent="0.25">
      <c r="C377" s="132" t="s">
        <v>1793</v>
      </c>
      <c r="D377" s="138" t="e">
        <f>-'BG SEP 2024'!#REF!</f>
        <v>#REF!</v>
      </c>
      <c r="E377" s="138">
        <v>25179175880.599998</v>
      </c>
      <c r="F377" s="138" t="e">
        <f>+D377-E377</f>
        <v>#REF!</v>
      </c>
    </row>
    <row r="378" spans="3:6" ht="16.5" x14ac:dyDescent="0.25">
      <c r="C378" s="132" t="s">
        <v>1794</v>
      </c>
      <c r="D378" s="141" t="e">
        <f>-'BG SEP 2024'!#REF!</f>
        <v>#REF!</v>
      </c>
      <c r="E378" s="141">
        <v>52063364</v>
      </c>
      <c r="F378" s="138" t="e">
        <f t="shared" ref="F378:F379" si="18">+D378-E378</f>
        <v>#REF!</v>
      </c>
    </row>
    <row r="379" spans="3:6" ht="16.5" x14ac:dyDescent="0.25">
      <c r="C379" s="132" t="s">
        <v>1795</v>
      </c>
      <c r="D379" s="141" t="e">
        <f>-'BG SEP 2024'!#REF!</f>
        <v>#REF!</v>
      </c>
      <c r="E379" s="141">
        <v>226035842.30000001</v>
      </c>
      <c r="F379" s="138" t="e">
        <f t="shared" si="18"/>
        <v>#REF!</v>
      </c>
    </row>
    <row r="383" spans="3:6" ht="16.5" x14ac:dyDescent="0.25">
      <c r="C383" s="129" t="s">
        <v>1625</v>
      </c>
      <c r="D383" s="49" t="s">
        <v>2257</v>
      </c>
    </row>
    <row r="384" spans="3:6" ht="16.5" x14ac:dyDescent="0.25">
      <c r="C384" s="216" t="s">
        <v>2265</v>
      </c>
      <c r="D384" s="214">
        <f>SUM(D385:D403)</f>
        <v>41935956589.199997</v>
      </c>
    </row>
    <row r="385" spans="3:4" ht="16.5" x14ac:dyDescent="0.25">
      <c r="C385" s="217" t="s">
        <v>2122</v>
      </c>
      <c r="D385" s="215">
        <v>7923023990.3400002</v>
      </c>
    </row>
    <row r="386" spans="3:4" ht="16.5" x14ac:dyDescent="0.25">
      <c r="C386" s="217" t="s">
        <v>2152</v>
      </c>
      <c r="D386" s="215">
        <v>1892209895.73</v>
      </c>
    </row>
    <row r="387" spans="3:4" ht="16.5" x14ac:dyDescent="0.25">
      <c r="C387" s="217" t="s">
        <v>2154</v>
      </c>
      <c r="D387" s="215">
        <v>905595055</v>
      </c>
    </row>
    <row r="388" spans="3:4" ht="16.5" x14ac:dyDescent="0.25">
      <c r="C388" s="217" t="s">
        <v>2156</v>
      </c>
      <c r="D388" s="215">
        <v>1049606124</v>
      </c>
    </row>
    <row r="389" spans="3:4" ht="16.5" x14ac:dyDescent="0.25">
      <c r="C389" s="217" t="s">
        <v>2158</v>
      </c>
      <c r="D389" s="215">
        <v>6237778424.4499998</v>
      </c>
    </row>
    <row r="390" spans="3:4" ht="16.5" x14ac:dyDescent="0.25">
      <c r="C390" s="217" t="s">
        <v>2160</v>
      </c>
      <c r="D390" s="215">
        <v>57200181</v>
      </c>
    </row>
    <row r="391" spans="3:4" ht="16.5" x14ac:dyDescent="0.25">
      <c r="C391" s="217" t="s">
        <v>2162</v>
      </c>
      <c r="D391" s="215">
        <v>41847171.350000001</v>
      </c>
    </row>
    <row r="392" spans="3:4" ht="16.5" x14ac:dyDescent="0.25">
      <c r="C392" s="217" t="s">
        <v>2164</v>
      </c>
      <c r="D392" s="215">
        <v>1137959752.3</v>
      </c>
    </row>
    <row r="393" spans="3:4" ht="16.5" x14ac:dyDescent="0.25">
      <c r="C393" s="217" t="s">
        <v>2166</v>
      </c>
      <c r="D393" s="215">
        <v>52774930</v>
      </c>
    </row>
    <row r="394" spans="3:4" ht="16.5" x14ac:dyDescent="0.25">
      <c r="C394" s="217" t="s">
        <v>1590</v>
      </c>
      <c r="D394" s="215">
        <v>24302778</v>
      </c>
    </row>
    <row r="395" spans="3:4" ht="16.5" x14ac:dyDescent="0.25">
      <c r="C395" s="217" t="s">
        <v>2169</v>
      </c>
      <c r="D395" s="215">
        <v>142333950</v>
      </c>
    </row>
    <row r="396" spans="3:4" ht="16.5" x14ac:dyDescent="0.25">
      <c r="C396" s="217" t="s">
        <v>2171</v>
      </c>
      <c r="D396" s="215">
        <v>41784281</v>
      </c>
    </row>
    <row r="397" spans="3:4" ht="16.5" x14ac:dyDescent="0.25">
      <c r="C397" s="217" t="s">
        <v>2173</v>
      </c>
      <c r="D397" s="215">
        <v>628530683.48000002</v>
      </c>
    </row>
    <row r="398" spans="3:4" ht="16.5" x14ac:dyDescent="0.25">
      <c r="C398" s="217" t="s">
        <v>2175</v>
      </c>
      <c r="D398" s="215">
        <v>208922533</v>
      </c>
    </row>
    <row r="399" spans="3:4" ht="16.5" x14ac:dyDescent="0.25">
      <c r="C399" s="217" t="s">
        <v>2177</v>
      </c>
      <c r="D399" s="215">
        <v>2708685247</v>
      </c>
    </row>
    <row r="400" spans="3:4" ht="16.5" x14ac:dyDescent="0.25">
      <c r="C400" s="217" t="s">
        <v>1218</v>
      </c>
      <c r="D400" s="215">
        <v>26704784.810000002</v>
      </c>
    </row>
    <row r="401" spans="3:4" ht="16.5" x14ac:dyDescent="0.25">
      <c r="C401" s="217" t="s">
        <v>2180</v>
      </c>
      <c r="D401" s="215">
        <v>161277972.74000001</v>
      </c>
    </row>
    <row r="402" spans="3:4" ht="16.5" x14ac:dyDescent="0.25">
      <c r="C402" s="217" t="s">
        <v>2182</v>
      </c>
      <c r="D402" s="215">
        <v>1706771803</v>
      </c>
    </row>
    <row r="403" spans="3:4" ht="16.5" x14ac:dyDescent="0.25">
      <c r="C403" s="217" t="s">
        <v>2184</v>
      </c>
      <c r="D403" s="215">
        <v>16988647032</v>
      </c>
    </row>
  </sheetData>
  <mergeCells count="15">
    <mergeCell ref="C218:E218"/>
    <mergeCell ref="C166:F166"/>
    <mergeCell ref="C167:F167"/>
    <mergeCell ref="C168:F168"/>
    <mergeCell ref="C188:C189"/>
    <mergeCell ref="C202:F202"/>
    <mergeCell ref="C184:C185"/>
    <mergeCell ref="C186:C187"/>
    <mergeCell ref="C28:F28"/>
    <mergeCell ref="G174:G175"/>
    <mergeCell ref="I169:I170"/>
    <mergeCell ref="C169:C170"/>
    <mergeCell ref="D169:D170"/>
    <mergeCell ref="C174:D175"/>
    <mergeCell ref="E174:E175"/>
  </mergeCells>
  <pageMargins left="0.7" right="0.7" top="0.75" bottom="0.75" header="0.3" footer="0.3"/>
  <pageSetup paperSize="9" orientation="portrait" r:id="rId1"/>
  <ignoredErrors>
    <ignoredError sqref="D342" formula="1"/>
    <ignoredError sqref="E343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961E0-F625-4E83-B39B-992F7BF1CD93}">
  <sheetPr>
    <tabColor rgb="FFFFC000"/>
  </sheetPr>
  <dimension ref="A1:J53"/>
  <sheetViews>
    <sheetView view="pageBreakPreview" topLeftCell="B22" zoomScale="85" zoomScaleNormal="85" zoomScaleSheetLayoutView="85" workbookViewId="0">
      <selection activeCell="D52" sqref="D52"/>
    </sheetView>
  </sheetViews>
  <sheetFormatPr baseColWidth="10" defaultRowHeight="15.75" x14ac:dyDescent="0.25"/>
  <cols>
    <col min="1" max="1" width="8.85546875" style="10" hidden="1" customWidth="1"/>
    <col min="2" max="2" width="9" style="10" customWidth="1"/>
    <col min="3" max="3" width="5.85546875" style="10" hidden="1" customWidth="1"/>
    <col min="4" max="4" width="84.28515625" style="10" bestFit="1" customWidth="1"/>
    <col min="5" max="5" width="16.28515625" style="1" customWidth="1"/>
    <col min="6" max="7" width="17.5703125" style="12" bestFit="1" customWidth="1"/>
    <col min="8" max="8" width="14.140625" style="1" customWidth="1"/>
    <col min="9" max="249" width="11.42578125" style="1"/>
    <col min="250" max="250" width="23.28515625" style="1" customWidth="1"/>
    <col min="251" max="251" width="74.140625" style="1" bestFit="1" customWidth="1"/>
    <col min="252" max="253" width="17.5703125" style="1" bestFit="1" customWidth="1"/>
    <col min="254" max="254" width="14.140625" style="1" customWidth="1"/>
    <col min="255" max="255" width="17.85546875" style="1" customWidth="1"/>
    <col min="256" max="505" width="11.42578125" style="1"/>
    <col min="506" max="506" width="23.28515625" style="1" customWidth="1"/>
    <col min="507" max="507" width="74.140625" style="1" bestFit="1" customWidth="1"/>
    <col min="508" max="509" width="17.5703125" style="1" bestFit="1" customWidth="1"/>
    <col min="510" max="510" width="14.140625" style="1" customWidth="1"/>
    <col min="511" max="511" width="17.85546875" style="1" customWidth="1"/>
    <col min="512" max="761" width="11.42578125" style="1"/>
    <col min="762" max="762" width="23.28515625" style="1" customWidth="1"/>
    <col min="763" max="763" width="74.140625" style="1" bestFit="1" customWidth="1"/>
    <col min="764" max="765" width="17.5703125" style="1" bestFit="1" customWidth="1"/>
    <col min="766" max="766" width="14.140625" style="1" customWidth="1"/>
    <col min="767" max="767" width="17.85546875" style="1" customWidth="1"/>
    <col min="768" max="1017" width="11.42578125" style="1"/>
    <col min="1018" max="1018" width="23.28515625" style="1" customWidth="1"/>
    <col min="1019" max="1019" width="74.140625" style="1" bestFit="1" customWidth="1"/>
    <col min="1020" max="1021" width="17.5703125" style="1" bestFit="1" customWidth="1"/>
    <col min="1022" max="1022" width="14.140625" style="1" customWidth="1"/>
    <col min="1023" max="1023" width="17.85546875" style="1" customWidth="1"/>
    <col min="1024" max="1273" width="11.42578125" style="1"/>
    <col min="1274" max="1274" width="23.28515625" style="1" customWidth="1"/>
    <col min="1275" max="1275" width="74.140625" style="1" bestFit="1" customWidth="1"/>
    <col min="1276" max="1277" width="17.5703125" style="1" bestFit="1" customWidth="1"/>
    <col min="1278" max="1278" width="14.140625" style="1" customWidth="1"/>
    <col min="1279" max="1279" width="17.85546875" style="1" customWidth="1"/>
    <col min="1280" max="1529" width="11.42578125" style="1"/>
    <col min="1530" max="1530" width="23.28515625" style="1" customWidth="1"/>
    <col min="1531" max="1531" width="74.140625" style="1" bestFit="1" customWidth="1"/>
    <col min="1532" max="1533" width="17.5703125" style="1" bestFit="1" customWidth="1"/>
    <col min="1534" max="1534" width="14.140625" style="1" customWidth="1"/>
    <col min="1535" max="1535" width="17.85546875" style="1" customWidth="1"/>
    <col min="1536" max="1785" width="11.42578125" style="1"/>
    <col min="1786" max="1786" width="23.28515625" style="1" customWidth="1"/>
    <col min="1787" max="1787" width="74.140625" style="1" bestFit="1" customWidth="1"/>
    <col min="1788" max="1789" width="17.5703125" style="1" bestFit="1" customWidth="1"/>
    <col min="1790" max="1790" width="14.140625" style="1" customWidth="1"/>
    <col min="1791" max="1791" width="17.85546875" style="1" customWidth="1"/>
    <col min="1792" max="2041" width="11.42578125" style="1"/>
    <col min="2042" max="2042" width="23.28515625" style="1" customWidth="1"/>
    <col min="2043" max="2043" width="74.140625" style="1" bestFit="1" customWidth="1"/>
    <col min="2044" max="2045" width="17.5703125" style="1" bestFit="1" customWidth="1"/>
    <col min="2046" max="2046" width="14.140625" style="1" customWidth="1"/>
    <col min="2047" max="2047" width="17.85546875" style="1" customWidth="1"/>
    <col min="2048" max="2297" width="11.42578125" style="1"/>
    <col min="2298" max="2298" width="23.28515625" style="1" customWidth="1"/>
    <col min="2299" max="2299" width="74.140625" style="1" bestFit="1" customWidth="1"/>
    <col min="2300" max="2301" width="17.5703125" style="1" bestFit="1" customWidth="1"/>
    <col min="2302" max="2302" width="14.140625" style="1" customWidth="1"/>
    <col min="2303" max="2303" width="17.85546875" style="1" customWidth="1"/>
    <col min="2304" max="2553" width="11.42578125" style="1"/>
    <col min="2554" max="2554" width="23.28515625" style="1" customWidth="1"/>
    <col min="2555" max="2555" width="74.140625" style="1" bestFit="1" customWidth="1"/>
    <col min="2556" max="2557" width="17.5703125" style="1" bestFit="1" customWidth="1"/>
    <col min="2558" max="2558" width="14.140625" style="1" customWidth="1"/>
    <col min="2559" max="2559" width="17.85546875" style="1" customWidth="1"/>
    <col min="2560" max="2809" width="11.42578125" style="1"/>
    <col min="2810" max="2810" width="23.28515625" style="1" customWidth="1"/>
    <col min="2811" max="2811" width="74.140625" style="1" bestFit="1" customWidth="1"/>
    <col min="2812" max="2813" width="17.5703125" style="1" bestFit="1" customWidth="1"/>
    <col min="2814" max="2814" width="14.140625" style="1" customWidth="1"/>
    <col min="2815" max="2815" width="17.85546875" style="1" customWidth="1"/>
    <col min="2816" max="3065" width="11.42578125" style="1"/>
    <col min="3066" max="3066" width="23.28515625" style="1" customWidth="1"/>
    <col min="3067" max="3067" width="74.140625" style="1" bestFit="1" customWidth="1"/>
    <col min="3068" max="3069" width="17.5703125" style="1" bestFit="1" customWidth="1"/>
    <col min="3070" max="3070" width="14.140625" style="1" customWidth="1"/>
    <col min="3071" max="3071" width="17.85546875" style="1" customWidth="1"/>
    <col min="3072" max="3321" width="11.42578125" style="1"/>
    <col min="3322" max="3322" width="23.28515625" style="1" customWidth="1"/>
    <col min="3323" max="3323" width="74.140625" style="1" bestFit="1" customWidth="1"/>
    <col min="3324" max="3325" width="17.5703125" style="1" bestFit="1" customWidth="1"/>
    <col min="3326" max="3326" width="14.140625" style="1" customWidth="1"/>
    <col min="3327" max="3327" width="17.85546875" style="1" customWidth="1"/>
    <col min="3328" max="3577" width="11.42578125" style="1"/>
    <col min="3578" max="3578" width="23.28515625" style="1" customWidth="1"/>
    <col min="3579" max="3579" width="74.140625" style="1" bestFit="1" customWidth="1"/>
    <col min="3580" max="3581" width="17.5703125" style="1" bestFit="1" customWidth="1"/>
    <col min="3582" max="3582" width="14.140625" style="1" customWidth="1"/>
    <col min="3583" max="3583" width="17.85546875" style="1" customWidth="1"/>
    <col min="3584" max="3833" width="11.42578125" style="1"/>
    <col min="3834" max="3834" width="23.28515625" style="1" customWidth="1"/>
    <col min="3835" max="3835" width="74.140625" style="1" bestFit="1" customWidth="1"/>
    <col min="3836" max="3837" width="17.5703125" style="1" bestFit="1" customWidth="1"/>
    <col min="3838" max="3838" width="14.140625" style="1" customWidth="1"/>
    <col min="3839" max="3839" width="17.85546875" style="1" customWidth="1"/>
    <col min="3840" max="4089" width="11.42578125" style="1"/>
    <col min="4090" max="4090" width="23.28515625" style="1" customWidth="1"/>
    <col min="4091" max="4091" width="74.140625" style="1" bestFit="1" customWidth="1"/>
    <col min="4092" max="4093" width="17.5703125" style="1" bestFit="1" customWidth="1"/>
    <col min="4094" max="4094" width="14.140625" style="1" customWidth="1"/>
    <col min="4095" max="4095" width="17.85546875" style="1" customWidth="1"/>
    <col min="4096" max="4345" width="11.42578125" style="1"/>
    <col min="4346" max="4346" width="23.28515625" style="1" customWidth="1"/>
    <col min="4347" max="4347" width="74.140625" style="1" bestFit="1" customWidth="1"/>
    <col min="4348" max="4349" width="17.5703125" style="1" bestFit="1" customWidth="1"/>
    <col min="4350" max="4350" width="14.140625" style="1" customWidth="1"/>
    <col min="4351" max="4351" width="17.85546875" style="1" customWidth="1"/>
    <col min="4352" max="4601" width="11.42578125" style="1"/>
    <col min="4602" max="4602" width="23.28515625" style="1" customWidth="1"/>
    <col min="4603" max="4603" width="74.140625" style="1" bestFit="1" customWidth="1"/>
    <col min="4604" max="4605" width="17.5703125" style="1" bestFit="1" customWidth="1"/>
    <col min="4606" max="4606" width="14.140625" style="1" customWidth="1"/>
    <col min="4607" max="4607" width="17.85546875" style="1" customWidth="1"/>
    <col min="4608" max="4857" width="11.42578125" style="1"/>
    <col min="4858" max="4858" width="23.28515625" style="1" customWidth="1"/>
    <col min="4859" max="4859" width="74.140625" style="1" bestFit="1" customWidth="1"/>
    <col min="4860" max="4861" width="17.5703125" style="1" bestFit="1" customWidth="1"/>
    <col min="4862" max="4862" width="14.140625" style="1" customWidth="1"/>
    <col min="4863" max="4863" width="17.85546875" style="1" customWidth="1"/>
    <col min="4864" max="5113" width="11.42578125" style="1"/>
    <col min="5114" max="5114" width="23.28515625" style="1" customWidth="1"/>
    <col min="5115" max="5115" width="74.140625" style="1" bestFit="1" customWidth="1"/>
    <col min="5116" max="5117" width="17.5703125" style="1" bestFit="1" customWidth="1"/>
    <col min="5118" max="5118" width="14.140625" style="1" customWidth="1"/>
    <col min="5119" max="5119" width="17.85546875" style="1" customWidth="1"/>
    <col min="5120" max="5369" width="11.42578125" style="1"/>
    <col min="5370" max="5370" width="23.28515625" style="1" customWidth="1"/>
    <col min="5371" max="5371" width="74.140625" style="1" bestFit="1" customWidth="1"/>
    <col min="5372" max="5373" width="17.5703125" style="1" bestFit="1" customWidth="1"/>
    <col min="5374" max="5374" width="14.140625" style="1" customWidth="1"/>
    <col min="5375" max="5375" width="17.85546875" style="1" customWidth="1"/>
    <col min="5376" max="5625" width="11.42578125" style="1"/>
    <col min="5626" max="5626" width="23.28515625" style="1" customWidth="1"/>
    <col min="5627" max="5627" width="74.140625" style="1" bestFit="1" customWidth="1"/>
    <col min="5628" max="5629" width="17.5703125" style="1" bestFit="1" customWidth="1"/>
    <col min="5630" max="5630" width="14.140625" style="1" customWidth="1"/>
    <col min="5631" max="5631" width="17.85546875" style="1" customWidth="1"/>
    <col min="5632" max="5881" width="11.42578125" style="1"/>
    <col min="5882" max="5882" width="23.28515625" style="1" customWidth="1"/>
    <col min="5883" max="5883" width="74.140625" style="1" bestFit="1" customWidth="1"/>
    <col min="5884" max="5885" width="17.5703125" style="1" bestFit="1" customWidth="1"/>
    <col min="5886" max="5886" width="14.140625" style="1" customWidth="1"/>
    <col min="5887" max="5887" width="17.85546875" style="1" customWidth="1"/>
    <col min="5888" max="6137" width="11.42578125" style="1"/>
    <col min="6138" max="6138" width="23.28515625" style="1" customWidth="1"/>
    <col min="6139" max="6139" width="74.140625" style="1" bestFit="1" customWidth="1"/>
    <col min="6140" max="6141" width="17.5703125" style="1" bestFit="1" customWidth="1"/>
    <col min="6142" max="6142" width="14.140625" style="1" customWidth="1"/>
    <col min="6143" max="6143" width="17.85546875" style="1" customWidth="1"/>
    <col min="6144" max="6393" width="11.42578125" style="1"/>
    <col min="6394" max="6394" width="23.28515625" style="1" customWidth="1"/>
    <col min="6395" max="6395" width="74.140625" style="1" bestFit="1" customWidth="1"/>
    <col min="6396" max="6397" width="17.5703125" style="1" bestFit="1" customWidth="1"/>
    <col min="6398" max="6398" width="14.140625" style="1" customWidth="1"/>
    <col min="6399" max="6399" width="17.85546875" style="1" customWidth="1"/>
    <col min="6400" max="6649" width="11.42578125" style="1"/>
    <col min="6650" max="6650" width="23.28515625" style="1" customWidth="1"/>
    <col min="6651" max="6651" width="74.140625" style="1" bestFit="1" customWidth="1"/>
    <col min="6652" max="6653" width="17.5703125" style="1" bestFit="1" customWidth="1"/>
    <col min="6654" max="6654" width="14.140625" style="1" customWidth="1"/>
    <col min="6655" max="6655" width="17.85546875" style="1" customWidth="1"/>
    <col min="6656" max="6905" width="11.42578125" style="1"/>
    <col min="6906" max="6906" width="23.28515625" style="1" customWidth="1"/>
    <col min="6907" max="6907" width="74.140625" style="1" bestFit="1" customWidth="1"/>
    <col min="6908" max="6909" width="17.5703125" style="1" bestFit="1" customWidth="1"/>
    <col min="6910" max="6910" width="14.140625" style="1" customWidth="1"/>
    <col min="6911" max="6911" width="17.85546875" style="1" customWidth="1"/>
    <col min="6912" max="7161" width="11.42578125" style="1"/>
    <col min="7162" max="7162" width="23.28515625" style="1" customWidth="1"/>
    <col min="7163" max="7163" width="74.140625" style="1" bestFit="1" customWidth="1"/>
    <col min="7164" max="7165" width="17.5703125" style="1" bestFit="1" customWidth="1"/>
    <col min="7166" max="7166" width="14.140625" style="1" customWidth="1"/>
    <col min="7167" max="7167" width="17.85546875" style="1" customWidth="1"/>
    <col min="7168" max="7417" width="11.42578125" style="1"/>
    <col min="7418" max="7418" width="23.28515625" style="1" customWidth="1"/>
    <col min="7419" max="7419" width="74.140625" style="1" bestFit="1" customWidth="1"/>
    <col min="7420" max="7421" width="17.5703125" style="1" bestFit="1" customWidth="1"/>
    <col min="7422" max="7422" width="14.140625" style="1" customWidth="1"/>
    <col min="7423" max="7423" width="17.85546875" style="1" customWidth="1"/>
    <col min="7424" max="7673" width="11.42578125" style="1"/>
    <col min="7674" max="7674" width="23.28515625" style="1" customWidth="1"/>
    <col min="7675" max="7675" width="74.140625" style="1" bestFit="1" customWidth="1"/>
    <col min="7676" max="7677" width="17.5703125" style="1" bestFit="1" customWidth="1"/>
    <col min="7678" max="7678" width="14.140625" style="1" customWidth="1"/>
    <col min="7679" max="7679" width="17.85546875" style="1" customWidth="1"/>
    <col min="7680" max="7929" width="11.42578125" style="1"/>
    <col min="7930" max="7930" width="23.28515625" style="1" customWidth="1"/>
    <col min="7931" max="7931" width="74.140625" style="1" bestFit="1" customWidth="1"/>
    <col min="7932" max="7933" width="17.5703125" style="1" bestFit="1" customWidth="1"/>
    <col min="7934" max="7934" width="14.140625" style="1" customWidth="1"/>
    <col min="7935" max="7935" width="17.85546875" style="1" customWidth="1"/>
    <col min="7936" max="8185" width="11.42578125" style="1"/>
    <col min="8186" max="8186" width="23.28515625" style="1" customWidth="1"/>
    <col min="8187" max="8187" width="74.140625" style="1" bestFit="1" customWidth="1"/>
    <col min="8188" max="8189" width="17.5703125" style="1" bestFit="1" customWidth="1"/>
    <col min="8190" max="8190" width="14.140625" style="1" customWidth="1"/>
    <col min="8191" max="8191" width="17.85546875" style="1" customWidth="1"/>
    <col min="8192" max="8441" width="11.42578125" style="1"/>
    <col min="8442" max="8442" width="23.28515625" style="1" customWidth="1"/>
    <col min="8443" max="8443" width="74.140625" style="1" bestFit="1" customWidth="1"/>
    <col min="8444" max="8445" width="17.5703125" style="1" bestFit="1" customWidth="1"/>
    <col min="8446" max="8446" width="14.140625" style="1" customWidth="1"/>
    <col min="8447" max="8447" width="17.85546875" style="1" customWidth="1"/>
    <col min="8448" max="8697" width="11.42578125" style="1"/>
    <col min="8698" max="8698" width="23.28515625" style="1" customWidth="1"/>
    <col min="8699" max="8699" width="74.140625" style="1" bestFit="1" customWidth="1"/>
    <col min="8700" max="8701" width="17.5703125" style="1" bestFit="1" customWidth="1"/>
    <col min="8702" max="8702" width="14.140625" style="1" customWidth="1"/>
    <col min="8703" max="8703" width="17.85546875" style="1" customWidth="1"/>
    <col min="8704" max="8953" width="11.42578125" style="1"/>
    <col min="8954" max="8954" width="23.28515625" style="1" customWidth="1"/>
    <col min="8955" max="8955" width="74.140625" style="1" bestFit="1" customWidth="1"/>
    <col min="8956" max="8957" width="17.5703125" style="1" bestFit="1" customWidth="1"/>
    <col min="8958" max="8958" width="14.140625" style="1" customWidth="1"/>
    <col min="8959" max="8959" width="17.85546875" style="1" customWidth="1"/>
    <col min="8960" max="9209" width="11.42578125" style="1"/>
    <col min="9210" max="9210" width="23.28515625" style="1" customWidth="1"/>
    <col min="9211" max="9211" width="74.140625" style="1" bestFit="1" customWidth="1"/>
    <col min="9212" max="9213" width="17.5703125" style="1" bestFit="1" customWidth="1"/>
    <col min="9214" max="9214" width="14.140625" style="1" customWidth="1"/>
    <col min="9215" max="9215" width="17.85546875" style="1" customWidth="1"/>
    <col min="9216" max="9465" width="11.42578125" style="1"/>
    <col min="9466" max="9466" width="23.28515625" style="1" customWidth="1"/>
    <col min="9467" max="9467" width="74.140625" style="1" bestFit="1" customWidth="1"/>
    <col min="9468" max="9469" width="17.5703125" style="1" bestFit="1" customWidth="1"/>
    <col min="9470" max="9470" width="14.140625" style="1" customWidth="1"/>
    <col min="9471" max="9471" width="17.85546875" style="1" customWidth="1"/>
    <col min="9472" max="9721" width="11.42578125" style="1"/>
    <col min="9722" max="9722" width="23.28515625" style="1" customWidth="1"/>
    <col min="9723" max="9723" width="74.140625" style="1" bestFit="1" customWidth="1"/>
    <col min="9724" max="9725" width="17.5703125" style="1" bestFit="1" customWidth="1"/>
    <col min="9726" max="9726" width="14.140625" style="1" customWidth="1"/>
    <col min="9727" max="9727" width="17.85546875" style="1" customWidth="1"/>
    <col min="9728" max="9977" width="11.42578125" style="1"/>
    <col min="9978" max="9978" width="23.28515625" style="1" customWidth="1"/>
    <col min="9979" max="9979" width="74.140625" style="1" bestFit="1" customWidth="1"/>
    <col min="9980" max="9981" width="17.5703125" style="1" bestFit="1" customWidth="1"/>
    <col min="9982" max="9982" width="14.140625" style="1" customWidth="1"/>
    <col min="9983" max="9983" width="17.85546875" style="1" customWidth="1"/>
    <col min="9984" max="10233" width="11.42578125" style="1"/>
    <col min="10234" max="10234" width="23.28515625" style="1" customWidth="1"/>
    <col min="10235" max="10235" width="74.140625" style="1" bestFit="1" customWidth="1"/>
    <col min="10236" max="10237" width="17.5703125" style="1" bestFit="1" customWidth="1"/>
    <col min="10238" max="10238" width="14.140625" style="1" customWidth="1"/>
    <col min="10239" max="10239" width="17.85546875" style="1" customWidth="1"/>
    <col min="10240" max="10489" width="11.42578125" style="1"/>
    <col min="10490" max="10490" width="23.28515625" style="1" customWidth="1"/>
    <col min="10491" max="10491" width="74.140625" style="1" bestFit="1" customWidth="1"/>
    <col min="10492" max="10493" width="17.5703125" style="1" bestFit="1" customWidth="1"/>
    <col min="10494" max="10494" width="14.140625" style="1" customWidth="1"/>
    <col min="10495" max="10495" width="17.85546875" style="1" customWidth="1"/>
    <col min="10496" max="10745" width="11.42578125" style="1"/>
    <col min="10746" max="10746" width="23.28515625" style="1" customWidth="1"/>
    <col min="10747" max="10747" width="74.140625" style="1" bestFit="1" customWidth="1"/>
    <col min="10748" max="10749" width="17.5703125" style="1" bestFit="1" customWidth="1"/>
    <col min="10750" max="10750" width="14.140625" style="1" customWidth="1"/>
    <col min="10751" max="10751" width="17.85546875" style="1" customWidth="1"/>
    <col min="10752" max="11001" width="11.42578125" style="1"/>
    <col min="11002" max="11002" width="23.28515625" style="1" customWidth="1"/>
    <col min="11003" max="11003" width="74.140625" style="1" bestFit="1" customWidth="1"/>
    <col min="11004" max="11005" width="17.5703125" style="1" bestFit="1" customWidth="1"/>
    <col min="11006" max="11006" width="14.140625" style="1" customWidth="1"/>
    <col min="11007" max="11007" width="17.85546875" style="1" customWidth="1"/>
    <col min="11008" max="11257" width="11.42578125" style="1"/>
    <col min="11258" max="11258" width="23.28515625" style="1" customWidth="1"/>
    <col min="11259" max="11259" width="74.140625" style="1" bestFit="1" customWidth="1"/>
    <col min="11260" max="11261" width="17.5703125" style="1" bestFit="1" customWidth="1"/>
    <col min="11262" max="11262" width="14.140625" style="1" customWidth="1"/>
    <col min="11263" max="11263" width="17.85546875" style="1" customWidth="1"/>
    <col min="11264" max="11513" width="11.42578125" style="1"/>
    <col min="11514" max="11514" width="23.28515625" style="1" customWidth="1"/>
    <col min="11515" max="11515" width="74.140625" style="1" bestFit="1" customWidth="1"/>
    <col min="11516" max="11517" width="17.5703125" style="1" bestFit="1" customWidth="1"/>
    <col min="11518" max="11518" width="14.140625" style="1" customWidth="1"/>
    <col min="11519" max="11519" width="17.85546875" style="1" customWidth="1"/>
    <col min="11520" max="11769" width="11.42578125" style="1"/>
    <col min="11770" max="11770" width="23.28515625" style="1" customWidth="1"/>
    <col min="11771" max="11771" width="74.140625" style="1" bestFit="1" customWidth="1"/>
    <col min="11772" max="11773" width="17.5703125" style="1" bestFit="1" customWidth="1"/>
    <col min="11774" max="11774" width="14.140625" style="1" customWidth="1"/>
    <col min="11775" max="11775" width="17.85546875" style="1" customWidth="1"/>
    <col min="11776" max="12025" width="11.42578125" style="1"/>
    <col min="12026" max="12026" width="23.28515625" style="1" customWidth="1"/>
    <col min="12027" max="12027" width="74.140625" style="1" bestFit="1" customWidth="1"/>
    <col min="12028" max="12029" width="17.5703125" style="1" bestFit="1" customWidth="1"/>
    <col min="12030" max="12030" width="14.140625" style="1" customWidth="1"/>
    <col min="12031" max="12031" width="17.85546875" style="1" customWidth="1"/>
    <col min="12032" max="12281" width="11.42578125" style="1"/>
    <col min="12282" max="12282" width="23.28515625" style="1" customWidth="1"/>
    <col min="12283" max="12283" width="74.140625" style="1" bestFit="1" customWidth="1"/>
    <col min="12284" max="12285" width="17.5703125" style="1" bestFit="1" customWidth="1"/>
    <col min="12286" max="12286" width="14.140625" style="1" customWidth="1"/>
    <col min="12287" max="12287" width="17.85546875" style="1" customWidth="1"/>
    <col min="12288" max="12537" width="11.42578125" style="1"/>
    <col min="12538" max="12538" width="23.28515625" style="1" customWidth="1"/>
    <col min="12539" max="12539" width="74.140625" style="1" bestFit="1" customWidth="1"/>
    <col min="12540" max="12541" width="17.5703125" style="1" bestFit="1" customWidth="1"/>
    <col min="12542" max="12542" width="14.140625" style="1" customWidth="1"/>
    <col min="12543" max="12543" width="17.85546875" style="1" customWidth="1"/>
    <col min="12544" max="12793" width="11.42578125" style="1"/>
    <col min="12794" max="12794" width="23.28515625" style="1" customWidth="1"/>
    <col min="12795" max="12795" width="74.140625" style="1" bestFit="1" customWidth="1"/>
    <col min="12796" max="12797" width="17.5703125" style="1" bestFit="1" customWidth="1"/>
    <col min="12798" max="12798" width="14.140625" style="1" customWidth="1"/>
    <col min="12799" max="12799" width="17.85546875" style="1" customWidth="1"/>
    <col min="12800" max="13049" width="11.42578125" style="1"/>
    <col min="13050" max="13050" width="23.28515625" style="1" customWidth="1"/>
    <col min="13051" max="13051" width="74.140625" style="1" bestFit="1" customWidth="1"/>
    <col min="13052" max="13053" width="17.5703125" style="1" bestFit="1" customWidth="1"/>
    <col min="13054" max="13054" width="14.140625" style="1" customWidth="1"/>
    <col min="13055" max="13055" width="17.85546875" style="1" customWidth="1"/>
    <col min="13056" max="13305" width="11.42578125" style="1"/>
    <col min="13306" max="13306" width="23.28515625" style="1" customWidth="1"/>
    <col min="13307" max="13307" width="74.140625" style="1" bestFit="1" customWidth="1"/>
    <col min="13308" max="13309" width="17.5703125" style="1" bestFit="1" customWidth="1"/>
    <col min="13310" max="13310" width="14.140625" style="1" customWidth="1"/>
    <col min="13311" max="13311" width="17.85546875" style="1" customWidth="1"/>
    <col min="13312" max="13561" width="11.42578125" style="1"/>
    <col min="13562" max="13562" width="23.28515625" style="1" customWidth="1"/>
    <col min="13563" max="13563" width="74.140625" style="1" bestFit="1" customWidth="1"/>
    <col min="13564" max="13565" width="17.5703125" style="1" bestFit="1" customWidth="1"/>
    <col min="13566" max="13566" width="14.140625" style="1" customWidth="1"/>
    <col min="13567" max="13567" width="17.85546875" style="1" customWidth="1"/>
    <col min="13568" max="13817" width="11.42578125" style="1"/>
    <col min="13818" max="13818" width="23.28515625" style="1" customWidth="1"/>
    <col min="13819" max="13819" width="74.140625" style="1" bestFit="1" customWidth="1"/>
    <col min="13820" max="13821" width="17.5703125" style="1" bestFit="1" customWidth="1"/>
    <col min="13822" max="13822" width="14.140625" style="1" customWidth="1"/>
    <col min="13823" max="13823" width="17.85546875" style="1" customWidth="1"/>
    <col min="13824" max="14073" width="11.42578125" style="1"/>
    <col min="14074" max="14074" width="23.28515625" style="1" customWidth="1"/>
    <col min="14075" max="14075" width="74.140625" style="1" bestFit="1" customWidth="1"/>
    <col min="14076" max="14077" width="17.5703125" style="1" bestFit="1" customWidth="1"/>
    <col min="14078" max="14078" width="14.140625" style="1" customWidth="1"/>
    <col min="14079" max="14079" width="17.85546875" style="1" customWidth="1"/>
    <col min="14080" max="14329" width="11.42578125" style="1"/>
    <col min="14330" max="14330" width="23.28515625" style="1" customWidth="1"/>
    <col min="14331" max="14331" width="74.140625" style="1" bestFit="1" customWidth="1"/>
    <col min="14332" max="14333" width="17.5703125" style="1" bestFit="1" customWidth="1"/>
    <col min="14334" max="14334" width="14.140625" style="1" customWidth="1"/>
    <col min="14335" max="14335" width="17.85546875" style="1" customWidth="1"/>
    <col min="14336" max="14585" width="11.42578125" style="1"/>
    <col min="14586" max="14586" width="23.28515625" style="1" customWidth="1"/>
    <col min="14587" max="14587" width="74.140625" style="1" bestFit="1" customWidth="1"/>
    <col min="14588" max="14589" width="17.5703125" style="1" bestFit="1" customWidth="1"/>
    <col min="14590" max="14590" width="14.140625" style="1" customWidth="1"/>
    <col min="14591" max="14591" width="17.85546875" style="1" customWidth="1"/>
    <col min="14592" max="14841" width="11.42578125" style="1"/>
    <col min="14842" max="14842" width="23.28515625" style="1" customWidth="1"/>
    <col min="14843" max="14843" width="74.140625" style="1" bestFit="1" customWidth="1"/>
    <col min="14844" max="14845" width="17.5703125" style="1" bestFit="1" customWidth="1"/>
    <col min="14846" max="14846" width="14.140625" style="1" customWidth="1"/>
    <col min="14847" max="14847" width="17.85546875" style="1" customWidth="1"/>
    <col min="14848" max="15097" width="11.42578125" style="1"/>
    <col min="15098" max="15098" width="23.28515625" style="1" customWidth="1"/>
    <col min="15099" max="15099" width="74.140625" style="1" bestFit="1" customWidth="1"/>
    <col min="15100" max="15101" width="17.5703125" style="1" bestFit="1" customWidth="1"/>
    <col min="15102" max="15102" width="14.140625" style="1" customWidth="1"/>
    <col min="15103" max="15103" width="17.85546875" style="1" customWidth="1"/>
    <col min="15104" max="15353" width="11.42578125" style="1"/>
    <col min="15354" max="15354" width="23.28515625" style="1" customWidth="1"/>
    <col min="15355" max="15355" width="74.140625" style="1" bestFit="1" customWidth="1"/>
    <col min="15356" max="15357" width="17.5703125" style="1" bestFit="1" customWidth="1"/>
    <col min="15358" max="15358" width="14.140625" style="1" customWidth="1"/>
    <col min="15359" max="15359" width="17.85546875" style="1" customWidth="1"/>
    <col min="15360" max="15609" width="11.42578125" style="1"/>
    <col min="15610" max="15610" width="23.28515625" style="1" customWidth="1"/>
    <col min="15611" max="15611" width="74.140625" style="1" bestFit="1" customWidth="1"/>
    <col min="15612" max="15613" width="17.5703125" style="1" bestFit="1" customWidth="1"/>
    <col min="15614" max="15614" width="14.140625" style="1" customWidth="1"/>
    <col min="15615" max="15615" width="17.85546875" style="1" customWidth="1"/>
    <col min="15616" max="15865" width="11.42578125" style="1"/>
    <col min="15866" max="15866" width="23.28515625" style="1" customWidth="1"/>
    <col min="15867" max="15867" width="74.140625" style="1" bestFit="1" customWidth="1"/>
    <col min="15868" max="15869" width="17.5703125" style="1" bestFit="1" customWidth="1"/>
    <col min="15870" max="15870" width="14.140625" style="1" customWidth="1"/>
    <col min="15871" max="15871" width="17.85546875" style="1" customWidth="1"/>
    <col min="15872" max="16121" width="11.42578125" style="1"/>
    <col min="16122" max="16122" width="23.28515625" style="1" customWidth="1"/>
    <col min="16123" max="16123" width="74.140625" style="1" bestFit="1" customWidth="1"/>
    <col min="16124" max="16125" width="17.5703125" style="1" bestFit="1" customWidth="1"/>
    <col min="16126" max="16126" width="14.140625" style="1" customWidth="1"/>
    <col min="16127" max="16127" width="17.85546875" style="1" customWidth="1"/>
    <col min="16128" max="16384" width="11.42578125" style="1"/>
  </cols>
  <sheetData>
    <row r="1" spans="1:10" x14ac:dyDescent="0.25">
      <c r="A1" s="242"/>
      <c r="B1" s="243"/>
      <c r="C1" s="243"/>
      <c r="D1" s="243"/>
      <c r="E1" s="140"/>
      <c r="F1" s="17"/>
      <c r="G1" s="17"/>
      <c r="H1" s="244"/>
    </row>
    <row r="2" spans="1:10" x14ac:dyDescent="0.25">
      <c r="A2" s="302" t="s">
        <v>70</v>
      </c>
      <c r="B2" s="303"/>
      <c r="C2" s="303"/>
      <c r="D2" s="303"/>
      <c r="E2" s="303"/>
      <c r="F2" s="303"/>
      <c r="G2" s="303"/>
      <c r="H2" s="304"/>
    </row>
    <row r="3" spans="1:10" x14ac:dyDescent="0.25">
      <c r="A3" s="7"/>
      <c r="B3" s="28"/>
      <c r="C3" s="28"/>
      <c r="D3" s="4"/>
      <c r="E3" s="4"/>
      <c r="F3" s="4"/>
      <c r="G3" s="4"/>
      <c r="H3" s="245"/>
    </row>
    <row r="4" spans="1:10" x14ac:dyDescent="0.25">
      <c r="A4" s="302" t="s">
        <v>1</v>
      </c>
      <c r="B4" s="303"/>
      <c r="C4" s="303"/>
      <c r="D4" s="303"/>
      <c r="E4" s="303"/>
      <c r="F4" s="303"/>
      <c r="G4" s="303"/>
      <c r="H4" s="304"/>
    </row>
    <row r="5" spans="1:10" x14ac:dyDescent="0.25">
      <c r="A5" s="302" t="s">
        <v>2</v>
      </c>
      <c r="B5" s="303"/>
      <c r="C5" s="303"/>
      <c r="D5" s="303"/>
      <c r="E5" s="303"/>
      <c r="F5" s="303"/>
      <c r="G5" s="303"/>
      <c r="H5" s="304"/>
    </row>
    <row r="6" spans="1:10" x14ac:dyDescent="0.25">
      <c r="A6" s="302" t="s">
        <v>2284</v>
      </c>
      <c r="B6" s="303"/>
      <c r="C6" s="303"/>
      <c r="D6" s="303"/>
      <c r="E6" s="303"/>
      <c r="F6" s="303"/>
      <c r="G6" s="303"/>
      <c r="H6" s="304"/>
    </row>
    <row r="7" spans="1:10" x14ac:dyDescent="0.25">
      <c r="A7" s="302" t="s">
        <v>3</v>
      </c>
      <c r="B7" s="303"/>
      <c r="C7" s="303"/>
      <c r="D7" s="303"/>
      <c r="E7" s="303"/>
      <c r="F7" s="303"/>
      <c r="G7" s="303"/>
      <c r="H7" s="304"/>
    </row>
    <row r="8" spans="1:10" ht="16.5" thickBot="1" x14ac:dyDescent="0.3">
      <c r="A8" s="7"/>
      <c r="B8" s="28"/>
      <c r="C8" s="28"/>
      <c r="D8" s="4"/>
      <c r="E8" s="4"/>
      <c r="F8" s="4"/>
      <c r="G8" s="4"/>
      <c r="H8" s="245"/>
    </row>
    <row r="9" spans="1:10" s="249" customFormat="1" ht="16.5" thickBot="1" x14ac:dyDescent="0.3">
      <c r="A9" s="246"/>
      <c r="B9" s="246" t="s">
        <v>4</v>
      </c>
      <c r="C9" s="246"/>
      <c r="D9" s="247" t="s">
        <v>71</v>
      </c>
      <c r="E9" s="142" t="s">
        <v>1851</v>
      </c>
      <c r="F9" s="142" t="s">
        <v>62</v>
      </c>
      <c r="G9" s="247" t="s">
        <v>6</v>
      </c>
      <c r="H9" s="248" t="s">
        <v>7</v>
      </c>
    </row>
    <row r="10" spans="1:10" s="4" customFormat="1" x14ac:dyDescent="0.25">
      <c r="A10" s="250" t="s">
        <v>1808</v>
      </c>
      <c r="B10" s="246" t="s">
        <v>100</v>
      </c>
      <c r="C10" s="246"/>
      <c r="D10" s="3" t="s">
        <v>72</v>
      </c>
      <c r="E10" s="13">
        <f>SUM(E11:E16)</f>
        <v>2623756070.25</v>
      </c>
      <c r="F10" s="13">
        <f>SUM(F11:F16)</f>
        <v>2379891404.5</v>
      </c>
      <c r="G10" s="33">
        <f>(E10/F10)-1</f>
        <v>0.10246882075748931</v>
      </c>
      <c r="H10" s="251">
        <f>E10-F10</f>
        <v>243864665.75</v>
      </c>
      <c r="J10" s="9"/>
    </row>
    <row r="11" spans="1:10" x14ac:dyDescent="0.25">
      <c r="A11" s="5"/>
      <c r="B11" s="10">
        <v>4390</v>
      </c>
      <c r="D11" s="1" t="s">
        <v>73</v>
      </c>
      <c r="E11" s="11">
        <f>-'ER SEPT 2024'!C3-'ER SEPT 2024'!C4-'ER SEPT 2024'!C7-'ER SEPT 2024'!C8</f>
        <v>411596321</v>
      </c>
      <c r="F11" s="11">
        <f>-'ER SEPT  2023'!C3-'ER SEPT  2023'!C4</f>
        <v>952229857</v>
      </c>
      <c r="G11" s="18">
        <f>(E11/F11)-1</f>
        <v>-0.56775528726148727</v>
      </c>
      <c r="H11" s="252">
        <f>E11-F11</f>
        <v>-540633536</v>
      </c>
    </row>
    <row r="12" spans="1:10" x14ac:dyDescent="0.25">
      <c r="A12" s="5"/>
      <c r="B12" s="10">
        <v>4390</v>
      </c>
      <c r="D12" s="1" t="s">
        <v>74</v>
      </c>
      <c r="E12" s="11">
        <f>-'ER SEPT 2024'!C5</f>
        <v>1907485550</v>
      </c>
      <c r="F12" s="11">
        <f>-'ER SEPT  2023'!C5</f>
        <v>1247462871</v>
      </c>
      <c r="G12" s="18">
        <f>(E12/F12)-1</f>
        <v>0.52909204301279766</v>
      </c>
      <c r="H12" s="252">
        <f t="shared" ref="H12:H16" si="0">E12-F12</f>
        <v>660022679</v>
      </c>
    </row>
    <row r="13" spans="1:10" x14ac:dyDescent="0.25">
      <c r="A13" s="5"/>
      <c r="B13" s="10">
        <v>4395</v>
      </c>
      <c r="D13" s="1" t="s">
        <v>76</v>
      </c>
      <c r="E13" s="11">
        <f>-'ER SEPT 2024'!C9</f>
        <v>-166319457</v>
      </c>
      <c r="F13" s="11">
        <f>-'ER SEPT  2023'!C6</f>
        <v>-12457272</v>
      </c>
      <c r="G13" s="18">
        <f t="shared" ref="G13:G16" si="1">(E13/F13)-1</f>
        <v>12.351194145877203</v>
      </c>
      <c r="H13" s="252">
        <f t="shared" si="0"/>
        <v>-153862185</v>
      </c>
    </row>
    <row r="14" spans="1:10" x14ac:dyDescent="0.25">
      <c r="A14" s="5"/>
      <c r="B14" s="10">
        <v>4808</v>
      </c>
      <c r="D14" s="1" t="s">
        <v>77</v>
      </c>
      <c r="E14" s="11">
        <f>-'ER SEPT 2024'!C10-'ER SEPT 2024'!C11</f>
        <v>3751994.5200000005</v>
      </c>
      <c r="F14" s="11">
        <f>-'ER SEPT  2023'!C7</f>
        <v>5337265.07</v>
      </c>
      <c r="G14" s="18">
        <f t="shared" si="1"/>
        <v>-0.29701926533695655</v>
      </c>
      <c r="H14" s="252">
        <f t="shared" si="0"/>
        <v>-1585270.5499999998</v>
      </c>
    </row>
    <row r="15" spans="1:10" x14ac:dyDescent="0.25">
      <c r="A15" s="5"/>
      <c r="B15" s="10">
        <v>4808</v>
      </c>
      <c r="D15" s="1" t="s">
        <v>64</v>
      </c>
      <c r="E15" s="11">
        <f>-'ER SEPT 2024'!C6-'ER SEPT 2024'!C13-'ER SEPT 2024'!C14-'ER SEPT 2024'!C15</f>
        <v>327403313</v>
      </c>
      <c r="F15" s="11">
        <f>-'ER SEPT  2023'!C8-'ER SEPT  2023'!C9-'ER SEPT  2023'!C10</f>
        <v>184115670</v>
      </c>
      <c r="G15" s="18">
        <f t="shared" si="1"/>
        <v>0.77824795141011083</v>
      </c>
      <c r="H15" s="252">
        <f t="shared" si="0"/>
        <v>143287643</v>
      </c>
    </row>
    <row r="16" spans="1:10" ht="16.5" thickBot="1" x14ac:dyDescent="0.3">
      <c r="A16" s="5"/>
      <c r="B16" s="10">
        <v>4808</v>
      </c>
      <c r="D16" s="1" t="s">
        <v>78</v>
      </c>
      <c r="E16" s="11">
        <f>-'ER SEPT 2024'!C12-'ER SEPT 2024'!C16-'ER SEPT 2024'!C17-'ER SEPT 2024'!C18</f>
        <v>139838348.72999999</v>
      </c>
      <c r="F16" s="11">
        <f>-'ER SEPT  2023'!C11-'ER SEPT  2023'!C12-'ER SEPT  2023'!C13</f>
        <v>3203013.43</v>
      </c>
      <c r="G16" s="18">
        <f t="shared" si="1"/>
        <v>42.658371026561689</v>
      </c>
      <c r="H16" s="252">
        <f t="shared" si="0"/>
        <v>136635335.29999998</v>
      </c>
    </row>
    <row r="17" spans="1:8" s="4" customFormat="1" x14ac:dyDescent="0.25">
      <c r="A17" s="250" t="s">
        <v>1809</v>
      </c>
      <c r="B17" s="246" t="s">
        <v>101</v>
      </c>
      <c r="C17" s="246"/>
      <c r="D17" s="3" t="s">
        <v>79</v>
      </c>
      <c r="E17" s="13">
        <f>SUM(E18:E38)</f>
        <v>2004169846.29</v>
      </c>
      <c r="F17" s="13">
        <f>SUM(F18:F38)</f>
        <v>2892932316.8500004</v>
      </c>
      <c r="G17" s="33">
        <f>(E17/F17)-1</f>
        <v>-0.30721854962985751</v>
      </c>
      <c r="H17" s="251">
        <f t="shared" ref="H17:H41" si="2">E17-F17</f>
        <v>-888762470.56000042</v>
      </c>
    </row>
    <row r="18" spans="1:8" x14ac:dyDescent="0.25">
      <c r="A18" s="5"/>
      <c r="B18" s="10">
        <v>5101</v>
      </c>
      <c r="D18" s="1" t="s">
        <v>80</v>
      </c>
      <c r="E18" s="11">
        <f>+'ER SEPT 2024'!C20</f>
        <v>477326933.5</v>
      </c>
      <c r="F18" s="11">
        <f>+'ER SEPT  2023'!C15</f>
        <v>645977727</v>
      </c>
      <c r="G18" s="18">
        <f>(E18/F18)-1</f>
        <v>-0.261078341328013</v>
      </c>
      <c r="H18" s="252">
        <f t="shared" si="2"/>
        <v>-168650793.5</v>
      </c>
    </row>
    <row r="19" spans="1:8" x14ac:dyDescent="0.25">
      <c r="A19" s="5"/>
      <c r="B19" s="10">
        <v>5102</v>
      </c>
      <c r="D19" s="1" t="s">
        <v>81</v>
      </c>
      <c r="E19" s="11">
        <f>+'ER SEPT 2024'!C23</f>
        <v>2268058.5</v>
      </c>
      <c r="F19" s="11">
        <f>+'ER SEPT  2023'!C19</f>
        <v>1024290</v>
      </c>
      <c r="G19" s="18">
        <f t="shared" ref="G19:G38" si="3">(E19/F19)-1</f>
        <v>1.2142737896494156</v>
      </c>
      <c r="H19" s="252">
        <f t="shared" si="2"/>
        <v>1243768.5</v>
      </c>
    </row>
    <row r="20" spans="1:8" x14ac:dyDescent="0.25">
      <c r="A20" s="5"/>
      <c r="B20" s="10">
        <v>5103</v>
      </c>
      <c r="D20" s="1" t="s">
        <v>82</v>
      </c>
      <c r="E20" s="11">
        <f>+'ER SEPT 2024'!C25+'ER SEPT 2024'!C26+'ER SEPT 2024'!C27+'ER SEPT 2024'!C28</f>
        <v>95333400.729999989</v>
      </c>
      <c r="F20" s="11">
        <f>+'ER SEPT  2023'!C21+'ER SEPT  2023'!C22+'ER SEPT  2023'!C23+'ER SEPT  2023'!C24+'ER SEPT  2023'!C75</f>
        <v>143370142.95000002</v>
      </c>
      <c r="G20" s="18">
        <f t="shared" si="3"/>
        <v>-0.33505401634950394</v>
      </c>
      <c r="H20" s="252">
        <f t="shared" si="2"/>
        <v>-48036742.220000029</v>
      </c>
    </row>
    <row r="21" spans="1:8" x14ac:dyDescent="0.25">
      <c r="A21" s="5"/>
      <c r="B21" s="10">
        <v>5104</v>
      </c>
      <c r="D21" s="1" t="s">
        <v>83</v>
      </c>
      <c r="E21" s="11">
        <f>+'ER SEPT 2024'!C29+'ER SEPT 2024'!C30</f>
        <v>5760260</v>
      </c>
      <c r="F21" s="11">
        <f>+'ER SEPT  2023'!C25+'ER SEPT  2023'!C26</f>
        <v>9148340</v>
      </c>
      <c r="G21" s="18">
        <f t="shared" si="3"/>
        <v>-0.37034915624036713</v>
      </c>
      <c r="H21" s="252">
        <f t="shared" si="2"/>
        <v>-3388080</v>
      </c>
    </row>
    <row r="22" spans="1:8" x14ac:dyDescent="0.25">
      <c r="A22" s="5"/>
      <c r="B22" s="10">
        <v>5107</v>
      </c>
      <c r="D22" s="1" t="s">
        <v>84</v>
      </c>
      <c r="E22" s="11">
        <f>+'ER SEPT 2024'!C21+'ER SEPT 2024'!C22+'ER SEPT 2024'!C31+'ER SEPT 2024'!C32+'ER SEPT 2024'!C33+'ER SEPT 2024'!C34+'ER SEPT 2024'!C35+'ER SEPT 2024'!C36</f>
        <v>176304742.5</v>
      </c>
      <c r="F22" s="11">
        <f>+'ER SEPT  2023'!C17+'ER SEPT  2023'!C18+'ER SEPT  2023'!C27+'ER SEPT  2023'!C28+'ER SEPT  2023'!C29+'ER SEPT  2023'!C30+'ER SEPT  2023'!C31+'ER SEPT  2023'!C32</f>
        <v>347039999.24000001</v>
      </c>
      <c r="G22" s="18">
        <f t="shared" si="3"/>
        <v>-0.49197572935079981</v>
      </c>
      <c r="H22" s="252">
        <f t="shared" si="2"/>
        <v>-170735256.74000001</v>
      </c>
    </row>
    <row r="23" spans="1:8" x14ac:dyDescent="0.25">
      <c r="A23" s="5"/>
      <c r="B23" s="10">
        <v>5101</v>
      </c>
      <c r="D23" s="1" t="s">
        <v>85</v>
      </c>
      <c r="E23" s="11">
        <f>+'ER SEPT 2024'!C24+'ER SEPT 2024'!C37</f>
        <v>17334716</v>
      </c>
      <c r="F23" s="11">
        <f>+'ER SEPT  2023'!C16+'ER SEPT  2023'!C20+'ER SEPT  2023'!C34</f>
        <v>31016473</v>
      </c>
      <c r="G23" s="18">
        <f t="shared" si="3"/>
        <v>-0.44111259845695538</v>
      </c>
      <c r="H23" s="252">
        <f t="shared" si="2"/>
        <v>-13681757</v>
      </c>
    </row>
    <row r="24" spans="1:8" x14ac:dyDescent="0.25">
      <c r="A24" s="5"/>
      <c r="B24" s="10">
        <v>5111</v>
      </c>
      <c r="D24" s="1" t="s">
        <v>86</v>
      </c>
      <c r="E24" s="11">
        <f>+'ER SEPT 2024'!C38</f>
        <v>105084932</v>
      </c>
      <c r="F24" s="11">
        <f>+'ER SEPT  2023'!C35</f>
        <v>89832823</v>
      </c>
      <c r="G24" s="18">
        <f t="shared" si="3"/>
        <v>0.16978325394494176</v>
      </c>
      <c r="H24" s="252">
        <f t="shared" si="2"/>
        <v>15252109</v>
      </c>
    </row>
    <row r="25" spans="1:8" x14ac:dyDescent="0.25">
      <c r="A25" s="5"/>
      <c r="B25" s="10">
        <v>5111</v>
      </c>
      <c r="D25" s="1" t="s">
        <v>18</v>
      </c>
      <c r="E25" s="11">
        <v>0</v>
      </c>
      <c r="F25" s="11">
        <f>+'ER SEPT  2023'!C36+'ER SEPT  2023'!C37</f>
        <v>175997431</v>
      </c>
      <c r="G25" s="18">
        <f t="shared" si="3"/>
        <v>-1</v>
      </c>
      <c r="H25" s="252">
        <f t="shared" si="2"/>
        <v>-175997431</v>
      </c>
    </row>
    <row r="26" spans="1:8" x14ac:dyDescent="0.25">
      <c r="A26" s="5"/>
      <c r="B26" s="10">
        <v>5111</v>
      </c>
      <c r="D26" s="1" t="s">
        <v>87</v>
      </c>
      <c r="E26" s="11">
        <f>+'ER SEPT 2024'!C39+'ER SEPT 2024'!C40+'ER SEPT 2024'!C41+'ER SEPT 2024'!C42</f>
        <v>66380173</v>
      </c>
      <c r="F26" s="11">
        <f>+'ER SEPT  2023'!C38+'ER SEPT  2023'!C39+'ER SEPT  2023'!C40+'ER SEPT  2023'!C41</f>
        <v>55003077</v>
      </c>
      <c r="G26" s="18">
        <f t="shared" si="3"/>
        <v>0.20684471888727241</v>
      </c>
      <c r="H26" s="252">
        <f t="shared" si="2"/>
        <v>11377096</v>
      </c>
    </row>
    <row r="27" spans="1:8" x14ac:dyDescent="0.25">
      <c r="A27" s="5"/>
      <c r="B27" s="10">
        <v>5111</v>
      </c>
      <c r="D27" s="1" t="s">
        <v>68</v>
      </c>
      <c r="E27" s="11">
        <f>+'ER SEPT 2024'!C43+'ER SEPT 2024'!C44+'ER SEPT 2024'!C45+'ER SEPT 2024'!C46+'ER SEPT 2024'!C47+'ER SEPT 2024'!C48</f>
        <v>47476256.869999997</v>
      </c>
      <c r="F27" s="11">
        <f>+'ER SEPT  2023'!C42+'ER SEPT  2023'!C43+'ER SEPT  2023'!C44+'ER SEPT  2023'!C45+'ER SEPT  2023'!C46</f>
        <v>40019881</v>
      </c>
      <c r="G27" s="18">
        <f t="shared" si="3"/>
        <v>0.1863167926461351</v>
      </c>
      <c r="H27" s="252">
        <f t="shared" si="2"/>
        <v>7456375.8699999973</v>
      </c>
    </row>
    <row r="28" spans="1:8" x14ac:dyDescent="0.25">
      <c r="A28" s="5"/>
      <c r="B28" s="10">
        <v>5211</v>
      </c>
      <c r="D28" s="10" t="s">
        <v>64</v>
      </c>
      <c r="E28" s="11">
        <f>+'ER SEPT 2024'!C72</f>
        <v>45980000</v>
      </c>
      <c r="F28" s="11">
        <f>+'ER SEPT  2023'!C76</f>
        <v>47400000</v>
      </c>
      <c r="G28" s="18">
        <f t="shared" si="3"/>
        <v>-2.9957805907173007E-2</v>
      </c>
      <c r="H28" s="252">
        <f t="shared" si="2"/>
        <v>-1420000</v>
      </c>
    </row>
    <row r="29" spans="1:8" x14ac:dyDescent="0.25">
      <c r="A29" s="5"/>
      <c r="B29" s="10">
        <v>5111</v>
      </c>
      <c r="D29" s="1" t="s">
        <v>88</v>
      </c>
      <c r="E29" s="11">
        <f>+'ER SEPT 2024'!C49</f>
        <v>6017045</v>
      </c>
      <c r="F29" s="11">
        <f>+'ER SEPT  2023'!C48</f>
        <v>5656882</v>
      </c>
      <c r="G29" s="18">
        <f t="shared" si="3"/>
        <v>6.3668112575089975E-2</v>
      </c>
      <c r="H29" s="252">
        <f t="shared" si="2"/>
        <v>360163</v>
      </c>
    </row>
    <row r="30" spans="1:8" ht="15" customHeight="1" x14ac:dyDescent="0.25">
      <c r="A30" s="5"/>
      <c r="B30" s="10">
        <v>5111</v>
      </c>
      <c r="D30" s="1" t="s">
        <v>89</v>
      </c>
      <c r="E30" s="11">
        <f>+'ER SEPT 2024'!C50+'ER SEPT 2024'!C51</f>
        <v>35077714.840000004</v>
      </c>
      <c r="F30" s="11">
        <f>+'ER SEPT  2023'!C49+'ER SEPT  2023'!C50</f>
        <v>350739976.24000001</v>
      </c>
      <c r="G30" s="18">
        <f t="shared" si="3"/>
        <v>-0.89998940178978215</v>
      </c>
      <c r="H30" s="252">
        <f t="shared" si="2"/>
        <v>-315662261.39999998</v>
      </c>
    </row>
    <row r="31" spans="1:8" x14ac:dyDescent="0.25">
      <c r="A31" s="5"/>
      <c r="B31" s="10">
        <v>5111</v>
      </c>
      <c r="D31" s="1" t="s">
        <v>90</v>
      </c>
      <c r="E31" s="11">
        <f>+'ER SEPT 2024'!C52+'ER SEPT 2024'!C53+'ER SEPT 2024'!C54</f>
        <v>17822850</v>
      </c>
      <c r="F31" s="11">
        <f>+'ER SEPT  2023'!C51+'ER SEPT  2023'!C52+'ER SEPT  2023'!C53</f>
        <v>20770818</v>
      </c>
      <c r="G31" s="18">
        <f t="shared" si="3"/>
        <v>-0.14192835351982769</v>
      </c>
      <c r="H31" s="252">
        <f t="shared" si="2"/>
        <v>-2947968</v>
      </c>
    </row>
    <row r="32" spans="1:8" x14ac:dyDescent="0.25">
      <c r="A32" s="5"/>
      <c r="B32" s="10">
        <v>5111</v>
      </c>
      <c r="D32" s="1" t="s">
        <v>91</v>
      </c>
      <c r="E32" s="11">
        <f>+'ER SEPT 2024'!C55+'ER SEPT 2024'!C56</f>
        <v>13389627</v>
      </c>
      <c r="F32" s="11">
        <f>+'ER SEPT  2023'!C54+'ER SEPT  2023'!C55</f>
        <v>20322952.329999998</v>
      </c>
      <c r="G32" s="18">
        <f t="shared" si="3"/>
        <v>-0.34115738783509708</v>
      </c>
      <c r="H32" s="252">
        <f t="shared" si="2"/>
        <v>-6933325.3299999982</v>
      </c>
    </row>
    <row r="33" spans="1:8" x14ac:dyDescent="0.25">
      <c r="A33" s="5"/>
      <c r="B33" s="10">
        <v>5111</v>
      </c>
      <c r="D33" s="1" t="s">
        <v>93</v>
      </c>
      <c r="E33" s="11">
        <f>+'ER SEPT 2024'!C57</f>
        <v>2927500</v>
      </c>
      <c r="F33" s="11">
        <f>+'ER SEPT  2023'!C56+'ER SEPT  2023'!C72</f>
        <v>3319800</v>
      </c>
      <c r="G33" s="18">
        <f t="shared" si="3"/>
        <v>-0.11816976926320866</v>
      </c>
      <c r="H33" s="252">
        <f t="shared" si="2"/>
        <v>-392300</v>
      </c>
    </row>
    <row r="34" spans="1:8" x14ac:dyDescent="0.25">
      <c r="A34" s="5"/>
      <c r="B34" s="10">
        <v>5111</v>
      </c>
      <c r="D34" s="1" t="s">
        <v>65</v>
      </c>
      <c r="E34" s="11">
        <f>+'ER SEPT 2024'!C58+'ER SEPT 2024'!C59+'ER SEPT 2024'!C60</f>
        <v>90304519</v>
      </c>
      <c r="F34" s="11">
        <f>+'ER SEPT  2023'!C33+'ER SEPT  2023'!C57+'ER SEPT  2023'!C58+'ER SEPT  2023'!C77</f>
        <v>281697350.75</v>
      </c>
      <c r="G34" s="18">
        <f t="shared" si="3"/>
        <v>-0.67942716266386471</v>
      </c>
      <c r="H34" s="252">
        <f t="shared" si="2"/>
        <v>-191392831.75</v>
      </c>
    </row>
    <row r="35" spans="1:8" x14ac:dyDescent="0.25">
      <c r="A35" s="5"/>
      <c r="B35" s="10">
        <v>5211</v>
      </c>
      <c r="D35" s="1" t="s">
        <v>67</v>
      </c>
      <c r="E35" s="11">
        <f>+'ER SEPT 2024'!C73</f>
        <v>393530434.5</v>
      </c>
      <c r="F35" s="11">
        <f>+'ER SEPT  2023'!C59+'ER SEPT  2023'!C78</f>
        <v>260456893.25</v>
      </c>
      <c r="G35" s="18">
        <f t="shared" si="3"/>
        <v>0.51092347600978694</v>
      </c>
      <c r="H35" s="252">
        <f t="shared" si="2"/>
        <v>133073541.25</v>
      </c>
    </row>
    <row r="36" spans="1:8" x14ac:dyDescent="0.25">
      <c r="A36" s="5"/>
      <c r="B36" s="10">
        <v>5120</v>
      </c>
      <c r="D36" s="1" t="s">
        <v>94</v>
      </c>
      <c r="E36" s="11">
        <f>+'ER SEPT 2024'!C61+'ER SEPT 2024'!C62+'ER SEPT 2024'!C63+'ER SEPT 2024'!C64+'ER SEPT 2024'!C65+'ER SEPT 2024'!C66+'ER SEPT 2024'!C67+'ER SEPT 2024'!C68+'ER SEPT 2024'!C69+'ER SEPT 2024'!C70+'ER SEPT 2024'!C71+'ER SEPT 2024'!C89</f>
        <v>302308547.19999999</v>
      </c>
      <c r="F36" s="11">
        <f>+'ER SEPT  2023'!C60+'ER SEPT  2023'!C61+'ER SEPT  2023'!C62+'ER SEPT  2023'!C63+'ER SEPT  2023'!C64+'ER SEPT  2023'!C65+'ER SEPT  2023'!C66+'ER SEPT  2023'!C67+'ER SEPT  2023'!C68+'ER SEPT  2023'!C69+'ER SEPT  2023'!C70+'ER SEPT  2023'!C71+'ER SEPT  2023'!C73+'ER SEPT  2023'!C74+'ER SEPT  2023'!C79</f>
        <v>145656879.16999999</v>
      </c>
      <c r="G36" s="18">
        <f t="shared" si="3"/>
        <v>1.0754841715863463</v>
      </c>
      <c r="H36" s="252">
        <f t="shared" si="2"/>
        <v>156651668.03</v>
      </c>
    </row>
    <row r="37" spans="1:8" x14ac:dyDescent="0.25">
      <c r="A37" s="5"/>
      <c r="B37" s="10">
        <v>5120</v>
      </c>
      <c r="D37" s="1" t="s">
        <v>95</v>
      </c>
      <c r="E37" s="11">
        <f>+'ER SEPT 2024'!C90</f>
        <v>786791.57</v>
      </c>
      <c r="F37" s="11">
        <f>+'ER SEPT  2023'!C96+'ER SEPT  2023'!C97+'ER SEPT  2023'!C47</f>
        <v>5499652.8200000003</v>
      </c>
      <c r="G37" s="18">
        <f t="shared" si="3"/>
        <v>-0.85693795667632711</v>
      </c>
      <c r="H37" s="252">
        <f t="shared" si="2"/>
        <v>-4712861.25</v>
      </c>
    </row>
    <row r="38" spans="1:8" ht="16.5" thickBot="1" x14ac:dyDescent="0.3">
      <c r="A38" s="5" t="s">
        <v>1810</v>
      </c>
      <c r="B38" s="10">
        <v>5360</v>
      </c>
      <c r="D38" s="1" t="s">
        <v>96</v>
      </c>
      <c r="E38" s="11">
        <f>+'ER SEPT 2024'!C74+'ER SEPT 2024'!C75+'ER SEPT 2024'!C76+'ER SEPT 2024'!C77+'ER SEPT 2024'!C78+'ER SEPT 2024'!C79+'ER SEPT 2024'!C80+'ER SEPT 2024'!C81+'ER SEPT 2024'!C82+'ER SEPT 2024'!C83+'ER SEPT 2024'!C84+'ER SEPT 2024'!C85+'ER SEPT 2024'!C86+'ER SEPT 2024'!C87+'ER SEPT 2024'!C88</f>
        <v>102755344.08000003</v>
      </c>
      <c r="F38" s="11">
        <f>+'ER SEPT  2023'!C80+'ER SEPT  2023'!C81+'ER SEPT  2023'!C82+'ER SEPT  2023'!C83+'ER SEPT  2023'!C84+'ER SEPT  2023'!C85+'ER SEPT  2023'!C86+'ER SEPT  2023'!C87+'ER SEPT  2023'!C88+'ER SEPT  2023'!C89+'ER SEPT  2023'!C90+'ER SEPT  2023'!C91+'ER SEPT  2023'!C92+'ER SEPT  2023'!C93+'ER SEPT  2023'!C94+'ER SEPT  2023'!C95</f>
        <v>212980928.10000002</v>
      </c>
      <c r="G38" s="18">
        <f t="shared" si="3"/>
        <v>-0.51753734479101454</v>
      </c>
      <c r="H38" s="252">
        <f t="shared" si="2"/>
        <v>-110225584.02</v>
      </c>
    </row>
    <row r="39" spans="1:8" s="4" customFormat="1" x14ac:dyDescent="0.25">
      <c r="A39" s="250" t="s">
        <v>1811</v>
      </c>
      <c r="B39" s="246" t="s">
        <v>102</v>
      </c>
      <c r="C39" s="246"/>
      <c r="D39" s="3" t="s">
        <v>97</v>
      </c>
      <c r="E39" s="13">
        <f>SUM(E40:E41)</f>
        <v>406693092.61000001</v>
      </c>
      <c r="F39" s="13">
        <f>SUM(F40:F41)</f>
        <v>463735826</v>
      </c>
      <c r="G39" s="33">
        <f t="shared" ref="G39:G41" si="4">(E39/F39)-1</f>
        <v>-0.12300695825471974</v>
      </c>
      <c r="H39" s="251">
        <f t="shared" si="2"/>
        <v>-57042733.389999986</v>
      </c>
    </row>
    <row r="40" spans="1:8" x14ac:dyDescent="0.25">
      <c r="A40" s="5"/>
      <c r="D40" s="1" t="s">
        <v>98</v>
      </c>
      <c r="E40" s="11">
        <f>+'ER SEPT 2024'!C92+'ER SEPT 2024'!C93</f>
        <v>406693092.61000001</v>
      </c>
      <c r="F40" s="11">
        <f>+'ER SEPT  2023'!C99+'ER SEPT  2023'!C100+'ER SEPT  2023'!C106+'ER SEPT  2023'!C107+'ER SEPT  2023'!C108</f>
        <v>289546087</v>
      </c>
      <c r="G40" s="18">
        <f t="shared" si="4"/>
        <v>0.40458846059280362</v>
      </c>
      <c r="H40" s="252">
        <f t="shared" si="2"/>
        <v>117147005.61000001</v>
      </c>
    </row>
    <row r="41" spans="1:8" ht="16.5" thickBot="1" x14ac:dyDescent="0.3">
      <c r="A41" s="5"/>
      <c r="D41" s="1" t="s">
        <v>75</v>
      </c>
      <c r="E41" s="11">
        <v>0</v>
      </c>
      <c r="F41" s="11">
        <f>+'ER SEPT  2023'!C101+'ER SEPT  2023'!C102+'ER SEPT  2023'!C103+'ER SEPT  2023'!C104+'ER SEPT  2023'!C105</f>
        <v>174189739</v>
      </c>
      <c r="G41" s="18">
        <f t="shared" si="4"/>
        <v>-1</v>
      </c>
      <c r="H41" s="252">
        <f t="shared" si="2"/>
        <v>-174189739</v>
      </c>
    </row>
    <row r="42" spans="1:8" s="4" customFormat="1" ht="16.5" thickBot="1" x14ac:dyDescent="0.3">
      <c r="A42" s="253"/>
      <c r="B42" s="254" t="s">
        <v>103</v>
      </c>
      <c r="C42" s="254"/>
      <c r="D42" s="255" t="s">
        <v>99</v>
      </c>
      <c r="E42" s="34">
        <f>+E17+E39-E10</f>
        <v>-212893131.3499999</v>
      </c>
      <c r="F42" s="34">
        <f>+F17+F39-F10</f>
        <v>976776738.35000038</v>
      </c>
      <c r="G42" s="35">
        <f>(E42/F42)-1</f>
        <v>-1.2179547515736555</v>
      </c>
      <c r="H42" s="256">
        <f>E42-F42</f>
        <v>-1189669869.7000003</v>
      </c>
    </row>
    <row r="43" spans="1:8" x14ac:dyDescent="0.25">
      <c r="A43" s="176"/>
      <c r="B43" s="140"/>
      <c r="C43" s="140"/>
      <c r="D43" s="177"/>
      <c r="E43" s="177"/>
      <c r="F43" s="20"/>
      <c r="G43" s="227"/>
      <c r="H43" s="228"/>
    </row>
    <row r="44" spans="1:8" x14ac:dyDescent="0.25">
      <c r="A44" s="41"/>
      <c r="B44" s="1"/>
      <c r="C44" s="1"/>
      <c r="D44" s="178"/>
      <c r="E44" s="178"/>
      <c r="F44" s="257"/>
      <c r="G44" s="258"/>
      <c r="H44" s="225"/>
    </row>
    <row r="45" spans="1:8" x14ac:dyDescent="0.25">
      <c r="A45" s="41"/>
      <c r="B45" s="1"/>
      <c r="C45" s="1"/>
      <c r="D45" s="367" t="s">
        <v>2418</v>
      </c>
      <c r="E45" s="368" t="s">
        <v>2418</v>
      </c>
      <c r="F45" s="368"/>
      <c r="G45" s="368"/>
      <c r="H45" s="300"/>
    </row>
    <row r="46" spans="1:8" x14ac:dyDescent="0.25">
      <c r="A46" s="41"/>
      <c r="B46" s="1"/>
      <c r="C46" s="1"/>
      <c r="D46" s="1"/>
      <c r="F46" s="1"/>
      <c r="G46" s="278"/>
      <c r="H46" s="158"/>
    </row>
    <row r="47" spans="1:8" x14ac:dyDescent="0.25">
      <c r="A47" s="302" t="s">
        <v>2411</v>
      </c>
      <c r="B47" s="303"/>
      <c r="C47" s="303"/>
      <c r="D47" s="303"/>
      <c r="E47" s="303"/>
      <c r="F47" s="303"/>
      <c r="G47" s="303"/>
      <c r="H47" s="304"/>
    </row>
    <row r="48" spans="1:8" x14ac:dyDescent="0.25">
      <c r="A48" s="340" t="s">
        <v>2415</v>
      </c>
      <c r="B48" s="341"/>
      <c r="C48" s="341"/>
      <c r="D48" s="341"/>
      <c r="E48" s="341"/>
      <c r="F48" s="341"/>
      <c r="G48" s="341"/>
      <c r="H48" s="342"/>
    </row>
    <row r="49" spans="1:8" x14ac:dyDescent="0.25">
      <c r="A49" s="153"/>
      <c r="B49" s="144"/>
      <c r="C49" s="144"/>
      <c r="D49" s="28" t="s">
        <v>2417</v>
      </c>
      <c r="E49" s="28"/>
      <c r="F49" s="147"/>
      <c r="G49" s="9"/>
      <c r="H49" s="179"/>
    </row>
    <row r="50" spans="1:8" x14ac:dyDescent="0.25">
      <c r="A50" s="41"/>
      <c r="B50" s="1"/>
      <c r="C50" s="1"/>
      <c r="D50" s="1"/>
      <c r="E50" s="341" t="s">
        <v>2416</v>
      </c>
      <c r="F50" s="341"/>
      <c r="G50" s="341"/>
      <c r="H50" s="342"/>
    </row>
    <row r="51" spans="1:8" x14ac:dyDescent="0.25">
      <c r="A51" s="41"/>
      <c r="B51" s="1"/>
      <c r="C51" s="1"/>
      <c r="D51" s="1"/>
      <c r="F51" s="14"/>
      <c r="G51" s="308"/>
      <c r="H51" s="308"/>
    </row>
    <row r="52" spans="1:8" ht="16.5" thickBot="1" x14ac:dyDescent="0.3">
      <c r="A52" s="280"/>
      <c r="B52" s="281"/>
      <c r="C52" s="281"/>
      <c r="D52" s="281"/>
      <c r="E52" s="281"/>
      <c r="F52" s="301"/>
      <c r="G52" s="301"/>
      <c r="H52" s="282"/>
    </row>
    <row r="53" spans="1:8" ht="16.5" hidden="1" thickBot="1" x14ac:dyDescent="0.3">
      <c r="A53" s="305" t="s">
        <v>1814</v>
      </c>
      <c r="B53" s="306"/>
      <c r="C53" s="306"/>
      <c r="D53" s="306"/>
      <c r="E53" s="306"/>
      <c r="F53" s="306"/>
      <c r="G53" s="306"/>
      <c r="H53" s="307"/>
    </row>
  </sheetData>
  <mergeCells count="11">
    <mergeCell ref="A53:H53"/>
    <mergeCell ref="A48:H48"/>
    <mergeCell ref="E50:H50"/>
    <mergeCell ref="A47:H47"/>
    <mergeCell ref="G51:H51"/>
    <mergeCell ref="E45:G45"/>
    <mergeCell ref="A2:H2"/>
    <mergeCell ref="A4:H4"/>
    <mergeCell ref="A5:H5"/>
    <mergeCell ref="A6:H6"/>
    <mergeCell ref="A7:H7"/>
  </mergeCells>
  <pageMargins left="0.7" right="0.7" top="0.75" bottom="0.75" header="0.3" footer="0.3"/>
  <pageSetup scale="55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0A69B-6B60-4248-93FE-D2C8CDA8F956}">
  <sheetPr filterMode="1">
    <tabColor rgb="FF7030A0"/>
  </sheetPr>
  <dimension ref="A1:D94"/>
  <sheetViews>
    <sheetView workbookViewId="0">
      <selection activeCell="D120" sqref="D120"/>
    </sheetView>
  </sheetViews>
  <sheetFormatPr baseColWidth="10" defaultRowHeight="12.75" x14ac:dyDescent="0.2"/>
  <cols>
    <col min="1" max="1" width="7.42578125" bestFit="1" customWidth="1"/>
    <col min="2" max="2" width="74.140625" bestFit="1" customWidth="1"/>
    <col min="3" max="3" width="17.5703125" style="19" bestFit="1" customWidth="1"/>
    <col min="4" max="4" width="79.5703125" bestFit="1" customWidth="1"/>
  </cols>
  <sheetData>
    <row r="1" spans="1:4" x14ac:dyDescent="0.2">
      <c r="A1" s="24" t="s">
        <v>2185</v>
      </c>
      <c r="B1" s="24" t="s">
        <v>1864</v>
      </c>
      <c r="C1" s="201" t="s">
        <v>2186</v>
      </c>
      <c r="D1" s="24" t="s">
        <v>5</v>
      </c>
    </row>
    <row r="2" spans="1:4" hidden="1" x14ac:dyDescent="0.2">
      <c r="A2" s="293" t="s">
        <v>100</v>
      </c>
      <c r="B2" s="293" t="s">
        <v>112</v>
      </c>
      <c r="C2" s="277">
        <v>-2623756070.2500005</v>
      </c>
    </row>
    <row r="3" spans="1:4" ht="15.75" hidden="1" x14ac:dyDescent="0.25">
      <c r="A3" t="s">
        <v>2187</v>
      </c>
      <c r="B3" t="s">
        <v>113</v>
      </c>
      <c r="C3" s="19">
        <v>-224259477</v>
      </c>
      <c r="D3" s="275" t="s">
        <v>73</v>
      </c>
    </row>
    <row r="4" spans="1:4" ht="15.75" hidden="1" x14ac:dyDescent="0.25">
      <c r="A4" t="s">
        <v>2187</v>
      </c>
      <c r="B4" t="s">
        <v>114</v>
      </c>
      <c r="C4" s="19">
        <v>-3701352</v>
      </c>
      <c r="D4" s="275" t="s">
        <v>73</v>
      </c>
    </row>
    <row r="5" spans="1:4" ht="15.75" hidden="1" x14ac:dyDescent="0.25">
      <c r="A5" t="s">
        <v>2188</v>
      </c>
      <c r="B5" t="s">
        <v>115</v>
      </c>
      <c r="C5" s="19">
        <v>-1907485550</v>
      </c>
      <c r="D5" s="275" t="s">
        <v>74</v>
      </c>
    </row>
    <row r="6" spans="1:4" ht="15.75" x14ac:dyDescent="0.25">
      <c r="A6" t="s">
        <v>2248</v>
      </c>
      <c r="B6" t="s">
        <v>206</v>
      </c>
      <c r="C6" s="19">
        <v>-52941168</v>
      </c>
      <c r="D6" s="275" t="s">
        <v>64</v>
      </c>
    </row>
    <row r="7" spans="1:4" ht="15.75" hidden="1" x14ac:dyDescent="0.25">
      <c r="A7" t="s">
        <v>2248</v>
      </c>
      <c r="B7" t="s">
        <v>201</v>
      </c>
      <c r="C7" s="19">
        <v>-98504354</v>
      </c>
      <c r="D7" s="275" t="s">
        <v>73</v>
      </c>
    </row>
    <row r="8" spans="1:4" ht="15.75" hidden="1" x14ac:dyDescent="0.25">
      <c r="A8" t="s">
        <v>2248</v>
      </c>
      <c r="B8" t="s">
        <v>2399</v>
      </c>
      <c r="C8" s="19">
        <v>-85131138</v>
      </c>
      <c r="D8" s="275" t="s">
        <v>73</v>
      </c>
    </row>
    <row r="9" spans="1:4" ht="15.75" hidden="1" x14ac:dyDescent="0.25">
      <c r="A9" t="s">
        <v>2189</v>
      </c>
      <c r="B9" t="s">
        <v>116</v>
      </c>
      <c r="C9" s="19">
        <v>166319457</v>
      </c>
      <c r="D9" s="275" t="s">
        <v>76</v>
      </c>
    </row>
    <row r="10" spans="1:4" ht="15.75" hidden="1" x14ac:dyDescent="0.25">
      <c r="A10" t="s">
        <v>2190</v>
      </c>
      <c r="B10" t="s">
        <v>117</v>
      </c>
      <c r="C10" s="19">
        <v>-3599585.2600000002</v>
      </c>
      <c r="D10" s="275" t="s">
        <v>77</v>
      </c>
    </row>
    <row r="11" spans="1:4" ht="15.75" hidden="1" x14ac:dyDescent="0.25">
      <c r="A11" t="s">
        <v>2190</v>
      </c>
      <c r="B11" t="s">
        <v>1465</v>
      </c>
      <c r="C11" s="19">
        <v>-152409.26</v>
      </c>
      <c r="D11" s="275" t="s">
        <v>77</v>
      </c>
    </row>
    <row r="12" spans="1:4" ht="15.75" hidden="1" x14ac:dyDescent="0.25">
      <c r="A12" t="s">
        <v>2400</v>
      </c>
      <c r="B12" t="s">
        <v>2401</v>
      </c>
      <c r="C12" s="143">
        <v>-4525</v>
      </c>
      <c r="D12" s="275" t="s">
        <v>78</v>
      </c>
    </row>
    <row r="13" spans="1:4" ht="15.75" x14ac:dyDescent="0.25">
      <c r="A13" t="s">
        <v>2191</v>
      </c>
      <c r="B13" t="s">
        <v>118</v>
      </c>
      <c r="C13" s="19">
        <v>-202499965</v>
      </c>
      <c r="D13" s="275" t="s">
        <v>64</v>
      </c>
    </row>
    <row r="14" spans="1:4" ht="15.75" x14ac:dyDescent="0.25">
      <c r="A14" t="s">
        <v>2191</v>
      </c>
      <c r="B14" t="s">
        <v>119</v>
      </c>
      <c r="C14" s="19">
        <v>-47647055</v>
      </c>
      <c r="D14" s="275" t="s">
        <v>64</v>
      </c>
    </row>
    <row r="15" spans="1:4" ht="15.75" x14ac:dyDescent="0.25">
      <c r="A15" t="s">
        <v>2191</v>
      </c>
      <c r="B15" t="s">
        <v>120</v>
      </c>
      <c r="C15" s="19">
        <v>-24315125</v>
      </c>
      <c r="D15" s="275" t="s">
        <v>64</v>
      </c>
    </row>
    <row r="16" spans="1:4" ht="15.75" hidden="1" x14ac:dyDescent="0.25">
      <c r="A16" t="s">
        <v>2192</v>
      </c>
      <c r="B16" t="s">
        <v>121</v>
      </c>
      <c r="C16" s="143">
        <v>-2961789.5300000003</v>
      </c>
      <c r="D16" s="275" t="s">
        <v>78</v>
      </c>
    </row>
    <row r="17" spans="1:4" ht="15.75" hidden="1" x14ac:dyDescent="0.25">
      <c r="A17" t="s">
        <v>2192</v>
      </c>
      <c r="B17" t="s">
        <v>2249</v>
      </c>
      <c r="C17" s="143">
        <v>-98</v>
      </c>
      <c r="D17" s="275" t="s">
        <v>78</v>
      </c>
    </row>
    <row r="18" spans="1:4" ht="15.75" hidden="1" x14ac:dyDescent="0.25">
      <c r="A18" t="s">
        <v>2193</v>
      </c>
      <c r="B18" t="s">
        <v>78</v>
      </c>
      <c r="C18" s="143">
        <v>-136871936.19999999</v>
      </c>
      <c r="D18" s="275" t="s">
        <v>78</v>
      </c>
    </row>
    <row r="19" spans="1:4" hidden="1" x14ac:dyDescent="0.2">
      <c r="A19" s="293" t="s">
        <v>101</v>
      </c>
      <c r="B19" s="293" t="s">
        <v>2402</v>
      </c>
      <c r="C19" s="277">
        <v>2004169846.29</v>
      </c>
    </row>
    <row r="20" spans="1:4" hidden="1" x14ac:dyDescent="0.2">
      <c r="A20" t="s">
        <v>2195</v>
      </c>
      <c r="B20" t="s">
        <v>124</v>
      </c>
      <c r="C20" s="19">
        <v>477326933.5</v>
      </c>
      <c r="D20" s="276" t="s">
        <v>80</v>
      </c>
    </row>
    <row r="21" spans="1:4" ht="15.75" hidden="1" x14ac:dyDescent="0.25">
      <c r="A21" t="s">
        <v>2197</v>
      </c>
      <c r="B21" t="s">
        <v>126</v>
      </c>
      <c r="C21" s="19">
        <v>18307721</v>
      </c>
      <c r="D21" s="275" t="s">
        <v>84</v>
      </c>
    </row>
    <row r="22" spans="1:4" ht="15.75" hidden="1" x14ac:dyDescent="0.25">
      <c r="A22" t="s">
        <v>2197</v>
      </c>
      <c r="B22" t="s">
        <v>127</v>
      </c>
      <c r="C22" s="19">
        <v>4051263.5</v>
      </c>
      <c r="D22" s="275" t="s">
        <v>84</v>
      </c>
    </row>
    <row r="23" spans="1:4" hidden="1" x14ac:dyDescent="0.2">
      <c r="A23" t="s">
        <v>2198</v>
      </c>
      <c r="B23" t="s">
        <v>107</v>
      </c>
      <c r="C23" s="19">
        <v>2268058.5</v>
      </c>
      <c r="D23" s="276" t="s">
        <v>81</v>
      </c>
    </row>
    <row r="24" spans="1:4" hidden="1" x14ac:dyDescent="0.2">
      <c r="A24" t="s">
        <v>2285</v>
      </c>
      <c r="B24" t="s">
        <v>2403</v>
      </c>
      <c r="C24" s="19">
        <v>501350</v>
      </c>
      <c r="D24" s="276" t="s">
        <v>85</v>
      </c>
    </row>
    <row r="25" spans="1:4" hidden="1" x14ac:dyDescent="0.2">
      <c r="A25" t="s">
        <v>2199</v>
      </c>
      <c r="B25" t="s">
        <v>128</v>
      </c>
      <c r="C25" s="19">
        <v>17507660</v>
      </c>
      <c r="D25" s="276" t="s">
        <v>82</v>
      </c>
    </row>
    <row r="26" spans="1:4" hidden="1" x14ac:dyDescent="0.2">
      <c r="A26" t="s">
        <v>2200</v>
      </c>
      <c r="B26" t="s">
        <v>129</v>
      </c>
      <c r="C26" s="19">
        <v>16370832.729999997</v>
      </c>
      <c r="D26" s="276" t="s">
        <v>82</v>
      </c>
    </row>
    <row r="27" spans="1:4" hidden="1" x14ac:dyDescent="0.2">
      <c r="A27" t="s">
        <v>2201</v>
      </c>
      <c r="B27" t="s">
        <v>130</v>
      </c>
      <c r="C27" s="19">
        <v>6877225</v>
      </c>
      <c r="D27" s="276" t="s">
        <v>82</v>
      </c>
    </row>
    <row r="28" spans="1:4" hidden="1" x14ac:dyDescent="0.2">
      <c r="A28" t="s">
        <v>2202</v>
      </c>
      <c r="B28" t="s">
        <v>131</v>
      </c>
      <c r="C28" s="19">
        <v>54577683</v>
      </c>
      <c r="D28" s="276" t="s">
        <v>82</v>
      </c>
    </row>
    <row r="29" spans="1:4" hidden="1" x14ac:dyDescent="0.2">
      <c r="A29" t="s">
        <v>2203</v>
      </c>
      <c r="B29" t="s">
        <v>132</v>
      </c>
      <c r="C29" s="19">
        <v>3456125</v>
      </c>
      <c r="D29" s="276" t="s">
        <v>83</v>
      </c>
    </row>
    <row r="30" spans="1:4" hidden="1" x14ac:dyDescent="0.2">
      <c r="A30" t="s">
        <v>2204</v>
      </c>
      <c r="B30" t="s">
        <v>133</v>
      </c>
      <c r="C30" s="19">
        <v>2304135</v>
      </c>
      <c r="D30" s="276" t="s">
        <v>83</v>
      </c>
    </row>
    <row r="31" spans="1:4" hidden="1" x14ac:dyDescent="0.2">
      <c r="A31" t="s">
        <v>2205</v>
      </c>
      <c r="B31" t="s">
        <v>134</v>
      </c>
      <c r="C31" s="19">
        <v>18135430.5</v>
      </c>
      <c r="D31" s="276" t="s">
        <v>84</v>
      </c>
    </row>
    <row r="32" spans="1:4" hidden="1" x14ac:dyDescent="0.2">
      <c r="A32" t="s">
        <v>2206</v>
      </c>
      <c r="B32" t="s">
        <v>135</v>
      </c>
      <c r="C32" s="19">
        <v>41863710</v>
      </c>
      <c r="D32" s="276" t="s">
        <v>84</v>
      </c>
    </row>
    <row r="33" spans="1:4" hidden="1" x14ac:dyDescent="0.2">
      <c r="A33" t="s">
        <v>2207</v>
      </c>
      <c r="B33" t="s">
        <v>136</v>
      </c>
      <c r="C33" s="19">
        <v>4066200</v>
      </c>
      <c r="D33" s="276" t="s">
        <v>84</v>
      </c>
    </row>
    <row r="34" spans="1:4" hidden="1" x14ac:dyDescent="0.2">
      <c r="A34" t="s">
        <v>2208</v>
      </c>
      <c r="B34" t="s">
        <v>137</v>
      </c>
      <c r="C34" s="19">
        <v>18135430.5</v>
      </c>
      <c r="D34" s="276" t="s">
        <v>84</v>
      </c>
    </row>
    <row r="35" spans="1:4" hidden="1" x14ac:dyDescent="0.2">
      <c r="A35" t="s">
        <v>2209</v>
      </c>
      <c r="B35" t="s">
        <v>138</v>
      </c>
      <c r="C35" s="19">
        <v>37816041</v>
      </c>
      <c r="D35" s="276" t="s">
        <v>84</v>
      </c>
    </row>
    <row r="36" spans="1:4" hidden="1" x14ac:dyDescent="0.2">
      <c r="A36" t="s">
        <v>2210</v>
      </c>
      <c r="B36" t="s">
        <v>139</v>
      </c>
      <c r="C36" s="19">
        <v>33928946</v>
      </c>
      <c r="D36" s="276" t="s">
        <v>84</v>
      </c>
    </row>
    <row r="37" spans="1:4" hidden="1" x14ac:dyDescent="0.2">
      <c r="A37" t="s">
        <v>2212</v>
      </c>
      <c r="B37" t="s">
        <v>140</v>
      </c>
      <c r="C37" s="19">
        <v>16833366</v>
      </c>
      <c r="D37" s="276" t="s">
        <v>85</v>
      </c>
    </row>
    <row r="38" spans="1:4" hidden="1" x14ac:dyDescent="0.2">
      <c r="A38" t="s">
        <v>2213</v>
      </c>
      <c r="B38" t="s">
        <v>86</v>
      </c>
      <c r="C38" s="19">
        <v>105084932</v>
      </c>
      <c r="D38" s="276" t="s">
        <v>86</v>
      </c>
    </row>
    <row r="39" spans="1:4" hidden="1" x14ac:dyDescent="0.2">
      <c r="A39" t="s">
        <v>2215</v>
      </c>
      <c r="B39" t="s">
        <v>143</v>
      </c>
      <c r="C39" s="19">
        <v>20898285</v>
      </c>
      <c r="D39" s="276" t="s">
        <v>87</v>
      </c>
    </row>
    <row r="40" spans="1:4" hidden="1" x14ac:dyDescent="0.2">
      <c r="A40" t="s">
        <v>2215</v>
      </c>
      <c r="B40" t="s">
        <v>144</v>
      </c>
      <c r="C40" s="19">
        <v>35495465</v>
      </c>
      <c r="D40" s="276" t="s">
        <v>87</v>
      </c>
    </row>
    <row r="41" spans="1:4" hidden="1" x14ac:dyDescent="0.2">
      <c r="A41" t="s">
        <v>2215</v>
      </c>
      <c r="B41" t="s">
        <v>145</v>
      </c>
      <c r="C41" s="19">
        <v>4252765</v>
      </c>
      <c r="D41" s="276" t="s">
        <v>87</v>
      </c>
    </row>
    <row r="42" spans="1:4" hidden="1" x14ac:dyDescent="0.2">
      <c r="A42" t="s">
        <v>2215</v>
      </c>
      <c r="B42" t="s">
        <v>2250</v>
      </c>
      <c r="C42" s="19">
        <v>5733658</v>
      </c>
      <c r="D42" s="276" t="s">
        <v>87</v>
      </c>
    </row>
    <row r="43" spans="1:4" hidden="1" x14ac:dyDescent="0.2">
      <c r="A43" t="s">
        <v>2216</v>
      </c>
      <c r="B43" t="s">
        <v>147</v>
      </c>
      <c r="C43" s="19">
        <v>285769.05</v>
      </c>
      <c r="D43" s="276" t="s">
        <v>68</v>
      </c>
    </row>
    <row r="44" spans="1:4" hidden="1" x14ac:dyDescent="0.2">
      <c r="A44" t="s">
        <v>2216</v>
      </c>
      <c r="B44" t="s">
        <v>148</v>
      </c>
      <c r="C44" s="19">
        <v>1677984.31</v>
      </c>
      <c r="D44" s="276" t="s">
        <v>68</v>
      </c>
    </row>
    <row r="45" spans="1:4" hidden="1" x14ac:dyDescent="0.2">
      <c r="A45" t="s">
        <v>2216</v>
      </c>
      <c r="B45" t="s">
        <v>149</v>
      </c>
      <c r="C45" s="19">
        <v>12410357.449999999</v>
      </c>
      <c r="D45" s="276" t="s">
        <v>68</v>
      </c>
    </row>
    <row r="46" spans="1:4" hidden="1" x14ac:dyDescent="0.2">
      <c r="A46" t="s">
        <v>2216</v>
      </c>
      <c r="B46" t="s">
        <v>150</v>
      </c>
      <c r="C46" s="19">
        <v>3089246</v>
      </c>
      <c r="D46" s="276" t="s">
        <v>68</v>
      </c>
    </row>
    <row r="47" spans="1:4" hidden="1" x14ac:dyDescent="0.2">
      <c r="A47" t="s">
        <v>2216</v>
      </c>
      <c r="B47" t="s">
        <v>205</v>
      </c>
      <c r="C47" s="19">
        <v>243191.24</v>
      </c>
      <c r="D47" s="276" t="s">
        <v>68</v>
      </c>
    </row>
    <row r="48" spans="1:4" ht="15.75" hidden="1" x14ac:dyDescent="0.25">
      <c r="A48" t="s">
        <v>2216</v>
      </c>
      <c r="B48" t="s">
        <v>151</v>
      </c>
      <c r="C48" s="19">
        <v>29769708.82</v>
      </c>
      <c r="D48" s="275" t="s">
        <v>68</v>
      </c>
    </row>
    <row r="49" spans="1:4" hidden="1" x14ac:dyDescent="0.2">
      <c r="A49" t="s">
        <v>2217</v>
      </c>
      <c r="B49" t="s">
        <v>152</v>
      </c>
      <c r="C49" s="19">
        <v>6017045</v>
      </c>
      <c r="D49" s="276" t="s">
        <v>88</v>
      </c>
    </row>
    <row r="50" spans="1:4" hidden="1" x14ac:dyDescent="0.2">
      <c r="A50" t="s">
        <v>2218</v>
      </c>
      <c r="B50" t="s">
        <v>153</v>
      </c>
      <c r="C50" s="143">
        <v>34319873.840000004</v>
      </c>
      <c r="D50" s="276" t="s">
        <v>89</v>
      </c>
    </row>
    <row r="51" spans="1:4" hidden="1" x14ac:dyDescent="0.2">
      <c r="A51" t="s">
        <v>2218</v>
      </c>
      <c r="B51" t="s">
        <v>154</v>
      </c>
      <c r="C51" s="143">
        <v>757841</v>
      </c>
      <c r="D51" s="276" t="s">
        <v>89</v>
      </c>
    </row>
    <row r="52" spans="1:4" hidden="1" x14ac:dyDescent="0.2">
      <c r="A52" t="s">
        <v>2219</v>
      </c>
      <c r="B52" t="s">
        <v>155</v>
      </c>
      <c r="C52" s="143">
        <v>8550459</v>
      </c>
      <c r="D52" s="276" t="s">
        <v>90</v>
      </c>
    </row>
    <row r="53" spans="1:4" hidden="1" x14ac:dyDescent="0.2">
      <c r="A53" t="s">
        <v>2219</v>
      </c>
      <c r="B53" t="s">
        <v>156</v>
      </c>
      <c r="C53" s="143">
        <v>8565462</v>
      </c>
      <c r="D53" s="276" t="s">
        <v>90</v>
      </c>
    </row>
    <row r="54" spans="1:4" hidden="1" x14ac:dyDescent="0.2">
      <c r="A54" t="s">
        <v>2219</v>
      </c>
      <c r="B54" t="s">
        <v>157</v>
      </c>
      <c r="C54" s="143">
        <v>706929</v>
      </c>
      <c r="D54" s="276" t="s">
        <v>90</v>
      </c>
    </row>
    <row r="55" spans="1:4" hidden="1" x14ac:dyDescent="0.2">
      <c r="A55" t="s">
        <v>2220</v>
      </c>
      <c r="B55" t="s">
        <v>91</v>
      </c>
      <c r="C55" s="143">
        <v>10362651</v>
      </c>
      <c r="D55" s="276" t="s">
        <v>91</v>
      </c>
    </row>
    <row r="56" spans="1:4" hidden="1" x14ac:dyDescent="0.2">
      <c r="A56" t="s">
        <v>2251</v>
      </c>
      <c r="B56" t="s">
        <v>92</v>
      </c>
      <c r="C56" s="143">
        <v>3026976</v>
      </c>
      <c r="D56" s="276" t="s">
        <v>91</v>
      </c>
    </row>
    <row r="57" spans="1:4" hidden="1" x14ac:dyDescent="0.2">
      <c r="A57" t="s">
        <v>2221</v>
      </c>
      <c r="B57" t="s">
        <v>93</v>
      </c>
      <c r="C57" s="143">
        <v>2927500</v>
      </c>
      <c r="D57" s="276" t="s">
        <v>93</v>
      </c>
    </row>
    <row r="58" spans="1:4" hidden="1" x14ac:dyDescent="0.2">
      <c r="A58" t="s">
        <v>2222</v>
      </c>
      <c r="B58" t="s">
        <v>158</v>
      </c>
      <c r="C58" s="143">
        <v>59174957.5</v>
      </c>
      <c r="D58" s="276" t="s">
        <v>65</v>
      </c>
    </row>
    <row r="59" spans="1:4" hidden="1" x14ac:dyDescent="0.2">
      <c r="A59" t="s">
        <v>2222</v>
      </c>
      <c r="B59" t="s">
        <v>202</v>
      </c>
      <c r="C59" s="143">
        <v>2521008</v>
      </c>
      <c r="D59" s="276" t="s">
        <v>65</v>
      </c>
    </row>
    <row r="60" spans="1:4" hidden="1" x14ac:dyDescent="0.2">
      <c r="A60" t="s">
        <v>2222</v>
      </c>
      <c r="B60" t="s">
        <v>159</v>
      </c>
      <c r="C60" s="143">
        <v>28608553.5</v>
      </c>
      <c r="D60" s="276" t="s">
        <v>65</v>
      </c>
    </row>
    <row r="61" spans="1:4" hidden="1" x14ac:dyDescent="0.2">
      <c r="A61" t="s">
        <v>2252</v>
      </c>
      <c r="B61" t="s">
        <v>1464</v>
      </c>
      <c r="C61" s="143">
        <v>15496</v>
      </c>
      <c r="D61" s="276" t="s">
        <v>94</v>
      </c>
    </row>
    <row r="62" spans="1:4" hidden="1" x14ac:dyDescent="0.2">
      <c r="A62" t="s">
        <v>2253</v>
      </c>
      <c r="B62" t="s">
        <v>203</v>
      </c>
      <c r="C62" s="143">
        <v>25411499</v>
      </c>
      <c r="D62" s="276" t="s">
        <v>94</v>
      </c>
    </row>
    <row r="63" spans="1:4" hidden="1" x14ac:dyDescent="0.2">
      <c r="A63" t="s">
        <v>2224</v>
      </c>
      <c r="B63" t="s">
        <v>160</v>
      </c>
      <c r="C63" s="143">
        <v>16065913</v>
      </c>
      <c r="D63" s="276" t="s">
        <v>94</v>
      </c>
    </row>
    <row r="64" spans="1:4" hidden="1" x14ac:dyDescent="0.2">
      <c r="A64" t="s">
        <v>2226</v>
      </c>
      <c r="B64" t="s">
        <v>108</v>
      </c>
      <c r="C64" s="143">
        <v>26030162.199999999</v>
      </c>
      <c r="D64" s="276" t="s">
        <v>94</v>
      </c>
    </row>
    <row r="65" spans="1:4" hidden="1" x14ac:dyDescent="0.2">
      <c r="A65" t="s">
        <v>2228</v>
      </c>
      <c r="B65" t="s">
        <v>163</v>
      </c>
      <c r="C65" s="143">
        <v>6054703</v>
      </c>
      <c r="D65" s="276" t="s">
        <v>94</v>
      </c>
    </row>
    <row r="66" spans="1:4" hidden="1" x14ac:dyDescent="0.2">
      <c r="A66" t="s">
        <v>2228</v>
      </c>
      <c r="B66" t="s">
        <v>164</v>
      </c>
      <c r="C66" s="143">
        <v>21597734</v>
      </c>
      <c r="D66" s="276" t="s">
        <v>94</v>
      </c>
    </row>
    <row r="67" spans="1:4" hidden="1" x14ac:dyDescent="0.2">
      <c r="A67" t="s">
        <v>2228</v>
      </c>
      <c r="B67" t="s">
        <v>165</v>
      </c>
      <c r="C67" s="19">
        <v>4684671</v>
      </c>
      <c r="D67" s="276" t="s">
        <v>94</v>
      </c>
    </row>
    <row r="68" spans="1:4" hidden="1" x14ac:dyDescent="0.2">
      <c r="A68" t="s">
        <v>2228</v>
      </c>
      <c r="B68" t="s">
        <v>166</v>
      </c>
      <c r="C68" s="19">
        <v>2240779</v>
      </c>
      <c r="D68" s="276" t="s">
        <v>94</v>
      </c>
    </row>
    <row r="69" spans="1:4" hidden="1" x14ac:dyDescent="0.2">
      <c r="A69" t="s">
        <v>2228</v>
      </c>
      <c r="B69" t="s">
        <v>167</v>
      </c>
      <c r="C69" s="19">
        <v>936075</v>
      </c>
      <c r="D69" s="276" t="s">
        <v>94</v>
      </c>
    </row>
    <row r="70" spans="1:4" hidden="1" x14ac:dyDescent="0.2">
      <c r="A70" t="s">
        <v>2230</v>
      </c>
      <c r="B70" t="s">
        <v>171</v>
      </c>
      <c r="C70" s="19">
        <v>19101</v>
      </c>
      <c r="D70" s="276" t="s">
        <v>94</v>
      </c>
    </row>
    <row r="71" spans="1:4" hidden="1" x14ac:dyDescent="0.2">
      <c r="A71" t="s">
        <v>2230</v>
      </c>
      <c r="B71" t="s">
        <v>172</v>
      </c>
      <c r="C71" s="19">
        <v>179750</v>
      </c>
      <c r="D71" s="276" t="s">
        <v>94</v>
      </c>
    </row>
    <row r="72" spans="1:4" x14ac:dyDescent="0.2">
      <c r="A72">
        <v>521116</v>
      </c>
      <c r="B72" t="s">
        <v>174</v>
      </c>
      <c r="C72" s="19">
        <v>45980000</v>
      </c>
      <c r="D72" s="276" t="s">
        <v>64</v>
      </c>
    </row>
    <row r="73" spans="1:4" hidden="1" x14ac:dyDescent="0.2">
      <c r="A73" t="s">
        <v>2234</v>
      </c>
      <c r="B73" t="s">
        <v>175</v>
      </c>
      <c r="C73" s="19">
        <v>393530434.5</v>
      </c>
      <c r="D73" s="276" t="s">
        <v>67</v>
      </c>
    </row>
    <row r="74" spans="1:4" hidden="1" x14ac:dyDescent="0.2">
      <c r="A74" t="s">
        <v>2235</v>
      </c>
      <c r="B74" t="s">
        <v>176</v>
      </c>
      <c r="C74" s="19">
        <v>78606.67</v>
      </c>
      <c r="D74" s="276" t="s">
        <v>96</v>
      </c>
    </row>
    <row r="75" spans="1:4" hidden="1" x14ac:dyDescent="0.2">
      <c r="A75" t="s">
        <v>2235</v>
      </c>
      <c r="B75" t="s">
        <v>177</v>
      </c>
      <c r="C75" s="19">
        <v>866563.33</v>
      </c>
      <c r="D75" s="276" t="s">
        <v>96</v>
      </c>
    </row>
    <row r="76" spans="1:4" hidden="1" x14ac:dyDescent="0.2">
      <c r="A76" t="s">
        <v>2235</v>
      </c>
      <c r="B76" t="s">
        <v>178</v>
      </c>
      <c r="C76" s="19">
        <v>80000</v>
      </c>
      <c r="D76" s="276" t="s">
        <v>96</v>
      </c>
    </row>
    <row r="77" spans="1:4" hidden="1" x14ac:dyDescent="0.2">
      <c r="A77" t="s">
        <v>2236</v>
      </c>
      <c r="B77" t="s">
        <v>179</v>
      </c>
      <c r="C77" s="19">
        <v>1049303.73</v>
      </c>
      <c r="D77" s="276" t="s">
        <v>96</v>
      </c>
    </row>
    <row r="78" spans="1:4" hidden="1" x14ac:dyDescent="0.2">
      <c r="A78" t="s">
        <v>2237</v>
      </c>
      <c r="B78" t="s">
        <v>180</v>
      </c>
      <c r="C78" s="19">
        <v>2466744.75</v>
      </c>
      <c r="D78" s="276" t="s">
        <v>96</v>
      </c>
    </row>
    <row r="79" spans="1:4" hidden="1" x14ac:dyDescent="0.2">
      <c r="A79" t="s">
        <v>2237</v>
      </c>
      <c r="B79" t="s">
        <v>181</v>
      </c>
      <c r="C79" s="19">
        <v>123831.59</v>
      </c>
      <c r="D79" s="276" t="s">
        <v>96</v>
      </c>
    </row>
    <row r="80" spans="1:4" hidden="1" x14ac:dyDescent="0.2">
      <c r="A80" t="s">
        <v>2237</v>
      </c>
      <c r="B80" t="s">
        <v>109</v>
      </c>
      <c r="C80" s="19">
        <v>3094802.35</v>
      </c>
      <c r="D80" s="276" t="s">
        <v>96</v>
      </c>
    </row>
    <row r="81" spans="1:4" hidden="1" x14ac:dyDescent="0.2">
      <c r="A81" t="s">
        <v>2238</v>
      </c>
      <c r="B81" t="s">
        <v>182</v>
      </c>
      <c r="C81" s="19">
        <v>1305948.3999999999</v>
      </c>
      <c r="D81" s="276" t="s">
        <v>96</v>
      </c>
    </row>
    <row r="82" spans="1:4" hidden="1" x14ac:dyDescent="0.2">
      <c r="A82" t="s">
        <v>2238</v>
      </c>
      <c r="B82" t="s">
        <v>183</v>
      </c>
      <c r="C82" s="19">
        <v>496742.74</v>
      </c>
      <c r="D82" s="276" t="s">
        <v>96</v>
      </c>
    </row>
    <row r="83" spans="1:4" hidden="1" x14ac:dyDescent="0.2">
      <c r="A83" t="s">
        <v>2239</v>
      </c>
      <c r="B83" t="s">
        <v>184</v>
      </c>
      <c r="C83" s="19">
        <v>456255.33</v>
      </c>
      <c r="D83" s="276" t="s">
        <v>96</v>
      </c>
    </row>
    <row r="84" spans="1:4" hidden="1" x14ac:dyDescent="0.2">
      <c r="A84" t="s">
        <v>2239</v>
      </c>
      <c r="B84" t="s">
        <v>185</v>
      </c>
      <c r="C84" s="19">
        <v>6471627</v>
      </c>
      <c r="D84" s="276" t="s">
        <v>96</v>
      </c>
    </row>
    <row r="85" spans="1:4" hidden="1" x14ac:dyDescent="0.2">
      <c r="A85" t="s">
        <v>2239</v>
      </c>
      <c r="B85" t="s">
        <v>186</v>
      </c>
      <c r="C85" s="19">
        <v>8388548.3200000003</v>
      </c>
      <c r="D85" s="276" t="s">
        <v>96</v>
      </c>
    </row>
    <row r="86" spans="1:4" hidden="1" x14ac:dyDescent="0.2">
      <c r="A86" t="s">
        <v>2240</v>
      </c>
      <c r="B86" t="s">
        <v>187</v>
      </c>
      <c r="C86" s="19">
        <v>77735066.430000022</v>
      </c>
      <c r="D86" s="276" t="s">
        <v>96</v>
      </c>
    </row>
    <row r="87" spans="1:4" hidden="1" x14ac:dyDescent="0.2">
      <c r="A87" t="s">
        <v>2242</v>
      </c>
      <c r="B87" t="s">
        <v>188</v>
      </c>
      <c r="C87" s="19">
        <v>55359.01</v>
      </c>
      <c r="D87" s="276" t="s">
        <v>96</v>
      </c>
    </row>
    <row r="88" spans="1:4" hidden="1" x14ac:dyDescent="0.2">
      <c r="A88" t="s">
        <v>2243</v>
      </c>
      <c r="B88" t="s">
        <v>189</v>
      </c>
      <c r="C88" s="19">
        <v>85944.43</v>
      </c>
      <c r="D88" s="276" t="s">
        <v>96</v>
      </c>
    </row>
    <row r="89" spans="1:4" ht="15.75" hidden="1" x14ac:dyDescent="0.25">
      <c r="A89" t="s">
        <v>2254</v>
      </c>
      <c r="B89" t="s">
        <v>1466</v>
      </c>
      <c r="C89" s="19">
        <v>199072664</v>
      </c>
      <c r="D89" s="275" t="s">
        <v>94</v>
      </c>
    </row>
    <row r="90" spans="1:4" hidden="1" x14ac:dyDescent="0.2">
      <c r="A90" t="s">
        <v>2245</v>
      </c>
      <c r="B90" t="s">
        <v>191</v>
      </c>
      <c r="C90" s="19">
        <v>786791.57</v>
      </c>
      <c r="D90" s="276" t="s">
        <v>95</v>
      </c>
    </row>
    <row r="91" spans="1:4" hidden="1" x14ac:dyDescent="0.2">
      <c r="A91" s="293" t="s">
        <v>102</v>
      </c>
      <c r="B91" s="293" t="s">
        <v>192</v>
      </c>
      <c r="C91" s="277">
        <v>406693092.61000001</v>
      </c>
    </row>
    <row r="92" spans="1:4" ht="15.75" hidden="1" x14ac:dyDescent="0.25">
      <c r="A92" t="s">
        <v>2247</v>
      </c>
      <c r="B92" t="s">
        <v>2255</v>
      </c>
      <c r="C92" s="19">
        <v>372026110.61000001</v>
      </c>
      <c r="D92" s="1" t="s">
        <v>98</v>
      </c>
    </row>
    <row r="93" spans="1:4" ht="15.75" hidden="1" x14ac:dyDescent="0.25">
      <c r="A93" t="s">
        <v>2247</v>
      </c>
      <c r="B93" t="s">
        <v>198</v>
      </c>
      <c r="C93" s="19">
        <v>34666982</v>
      </c>
      <c r="D93" s="1" t="s">
        <v>98</v>
      </c>
    </row>
    <row r="94" spans="1:4" hidden="1" x14ac:dyDescent="0.2">
      <c r="A94" s="293" t="s">
        <v>103</v>
      </c>
      <c r="B94" s="293" t="s">
        <v>99</v>
      </c>
      <c r="C94" s="277">
        <v>-1026279316.5700005</v>
      </c>
    </row>
  </sheetData>
  <autoFilter ref="A1:D94" xr:uid="{2EB0A69B-6B60-4248-93FE-D2C8CDA8F956}">
    <filterColumn colId="3">
      <filters>
        <filter val="ARRENDAMIENTO OPERATIVO"/>
      </filters>
    </filterColumn>
  </autoFilter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2297C-73B2-4AA6-9ECC-4615FF53CE74}">
  <sheetPr>
    <tabColor rgb="FF7030A0"/>
  </sheetPr>
  <dimension ref="A1:D109"/>
  <sheetViews>
    <sheetView topLeftCell="A22" workbookViewId="0">
      <selection activeCell="A58" sqref="A58:XFD58"/>
    </sheetView>
  </sheetViews>
  <sheetFormatPr baseColWidth="10" defaultRowHeight="12.75" x14ac:dyDescent="0.2"/>
  <cols>
    <col min="1" max="1" width="7" bestFit="1" customWidth="1"/>
    <col min="2" max="2" width="75.42578125" customWidth="1"/>
    <col min="3" max="3" width="17.5703125" style="19" bestFit="1" customWidth="1"/>
    <col min="4" max="4" width="79.5703125" bestFit="1" customWidth="1"/>
    <col min="249" max="249" width="7" bestFit="1" customWidth="1"/>
    <col min="250" max="250" width="75.42578125" customWidth="1"/>
    <col min="251" max="251" width="17.5703125" bestFit="1" customWidth="1"/>
    <col min="505" max="505" width="7" bestFit="1" customWidth="1"/>
    <col min="506" max="506" width="75.42578125" customWidth="1"/>
    <col min="507" max="507" width="17.5703125" bestFit="1" customWidth="1"/>
    <col min="761" max="761" width="7" bestFit="1" customWidth="1"/>
    <col min="762" max="762" width="75.42578125" customWidth="1"/>
    <col min="763" max="763" width="17.5703125" bestFit="1" customWidth="1"/>
    <col min="1017" max="1017" width="7" bestFit="1" customWidth="1"/>
    <col min="1018" max="1018" width="75.42578125" customWidth="1"/>
    <col min="1019" max="1019" width="17.5703125" bestFit="1" customWidth="1"/>
    <col min="1273" max="1273" width="7" bestFit="1" customWidth="1"/>
    <col min="1274" max="1274" width="75.42578125" customWidth="1"/>
    <col min="1275" max="1275" width="17.5703125" bestFit="1" customWidth="1"/>
    <col min="1529" max="1529" width="7" bestFit="1" customWidth="1"/>
    <col min="1530" max="1530" width="75.42578125" customWidth="1"/>
    <col min="1531" max="1531" width="17.5703125" bestFit="1" customWidth="1"/>
    <col min="1785" max="1785" width="7" bestFit="1" customWidth="1"/>
    <col min="1786" max="1786" width="75.42578125" customWidth="1"/>
    <col min="1787" max="1787" width="17.5703125" bestFit="1" customWidth="1"/>
    <col min="2041" max="2041" width="7" bestFit="1" customWidth="1"/>
    <col min="2042" max="2042" width="75.42578125" customWidth="1"/>
    <col min="2043" max="2043" width="17.5703125" bestFit="1" customWidth="1"/>
    <col min="2297" max="2297" width="7" bestFit="1" customWidth="1"/>
    <col min="2298" max="2298" width="75.42578125" customWidth="1"/>
    <col min="2299" max="2299" width="17.5703125" bestFit="1" customWidth="1"/>
    <col min="2553" max="2553" width="7" bestFit="1" customWidth="1"/>
    <col min="2554" max="2554" width="75.42578125" customWidth="1"/>
    <col min="2555" max="2555" width="17.5703125" bestFit="1" customWidth="1"/>
    <col min="2809" max="2809" width="7" bestFit="1" customWidth="1"/>
    <col min="2810" max="2810" width="75.42578125" customWidth="1"/>
    <col min="2811" max="2811" width="17.5703125" bestFit="1" customWidth="1"/>
    <col min="3065" max="3065" width="7" bestFit="1" customWidth="1"/>
    <col min="3066" max="3066" width="75.42578125" customWidth="1"/>
    <col min="3067" max="3067" width="17.5703125" bestFit="1" customWidth="1"/>
    <col min="3321" max="3321" width="7" bestFit="1" customWidth="1"/>
    <col min="3322" max="3322" width="75.42578125" customWidth="1"/>
    <col min="3323" max="3323" width="17.5703125" bestFit="1" customWidth="1"/>
    <col min="3577" max="3577" width="7" bestFit="1" customWidth="1"/>
    <col min="3578" max="3578" width="75.42578125" customWidth="1"/>
    <col min="3579" max="3579" width="17.5703125" bestFit="1" customWidth="1"/>
    <col min="3833" max="3833" width="7" bestFit="1" customWidth="1"/>
    <col min="3834" max="3834" width="75.42578125" customWidth="1"/>
    <col min="3835" max="3835" width="17.5703125" bestFit="1" customWidth="1"/>
    <col min="4089" max="4089" width="7" bestFit="1" customWidth="1"/>
    <col min="4090" max="4090" width="75.42578125" customWidth="1"/>
    <col min="4091" max="4091" width="17.5703125" bestFit="1" customWidth="1"/>
    <col min="4345" max="4345" width="7" bestFit="1" customWidth="1"/>
    <col min="4346" max="4346" width="75.42578125" customWidth="1"/>
    <col min="4347" max="4347" width="17.5703125" bestFit="1" customWidth="1"/>
    <col min="4601" max="4601" width="7" bestFit="1" customWidth="1"/>
    <col min="4602" max="4602" width="75.42578125" customWidth="1"/>
    <col min="4603" max="4603" width="17.5703125" bestFit="1" customWidth="1"/>
    <col min="4857" max="4857" width="7" bestFit="1" customWidth="1"/>
    <col min="4858" max="4858" width="75.42578125" customWidth="1"/>
    <col min="4859" max="4859" width="17.5703125" bestFit="1" customWidth="1"/>
    <col min="5113" max="5113" width="7" bestFit="1" customWidth="1"/>
    <col min="5114" max="5114" width="75.42578125" customWidth="1"/>
    <col min="5115" max="5115" width="17.5703125" bestFit="1" customWidth="1"/>
    <col min="5369" max="5369" width="7" bestFit="1" customWidth="1"/>
    <col min="5370" max="5370" width="75.42578125" customWidth="1"/>
    <col min="5371" max="5371" width="17.5703125" bestFit="1" customWidth="1"/>
    <col min="5625" max="5625" width="7" bestFit="1" customWidth="1"/>
    <col min="5626" max="5626" width="75.42578125" customWidth="1"/>
    <col min="5627" max="5627" width="17.5703125" bestFit="1" customWidth="1"/>
    <col min="5881" max="5881" width="7" bestFit="1" customWidth="1"/>
    <col min="5882" max="5882" width="75.42578125" customWidth="1"/>
    <col min="5883" max="5883" width="17.5703125" bestFit="1" customWidth="1"/>
    <col min="6137" max="6137" width="7" bestFit="1" customWidth="1"/>
    <col min="6138" max="6138" width="75.42578125" customWidth="1"/>
    <col min="6139" max="6139" width="17.5703125" bestFit="1" customWidth="1"/>
    <col min="6393" max="6393" width="7" bestFit="1" customWidth="1"/>
    <col min="6394" max="6394" width="75.42578125" customWidth="1"/>
    <col min="6395" max="6395" width="17.5703125" bestFit="1" customWidth="1"/>
    <col min="6649" max="6649" width="7" bestFit="1" customWidth="1"/>
    <col min="6650" max="6650" width="75.42578125" customWidth="1"/>
    <col min="6651" max="6651" width="17.5703125" bestFit="1" customWidth="1"/>
    <col min="6905" max="6905" width="7" bestFit="1" customWidth="1"/>
    <col min="6906" max="6906" width="75.42578125" customWidth="1"/>
    <col min="6907" max="6907" width="17.5703125" bestFit="1" customWidth="1"/>
    <col min="7161" max="7161" width="7" bestFit="1" customWidth="1"/>
    <col min="7162" max="7162" width="75.42578125" customWidth="1"/>
    <col min="7163" max="7163" width="17.5703125" bestFit="1" customWidth="1"/>
    <col min="7417" max="7417" width="7" bestFit="1" customWidth="1"/>
    <col min="7418" max="7418" width="75.42578125" customWidth="1"/>
    <col min="7419" max="7419" width="17.5703125" bestFit="1" customWidth="1"/>
    <col min="7673" max="7673" width="7" bestFit="1" customWidth="1"/>
    <col min="7674" max="7674" width="75.42578125" customWidth="1"/>
    <col min="7675" max="7675" width="17.5703125" bestFit="1" customWidth="1"/>
    <col min="7929" max="7929" width="7" bestFit="1" customWidth="1"/>
    <col min="7930" max="7930" width="75.42578125" customWidth="1"/>
    <col min="7931" max="7931" width="17.5703125" bestFit="1" customWidth="1"/>
    <col min="8185" max="8185" width="7" bestFit="1" customWidth="1"/>
    <col min="8186" max="8186" width="75.42578125" customWidth="1"/>
    <col min="8187" max="8187" width="17.5703125" bestFit="1" customWidth="1"/>
    <col min="8441" max="8441" width="7" bestFit="1" customWidth="1"/>
    <col min="8442" max="8442" width="75.42578125" customWidth="1"/>
    <col min="8443" max="8443" width="17.5703125" bestFit="1" customWidth="1"/>
    <col min="8697" max="8697" width="7" bestFit="1" customWidth="1"/>
    <col min="8698" max="8698" width="75.42578125" customWidth="1"/>
    <col min="8699" max="8699" width="17.5703125" bestFit="1" customWidth="1"/>
    <col min="8953" max="8953" width="7" bestFit="1" customWidth="1"/>
    <col min="8954" max="8954" width="75.42578125" customWidth="1"/>
    <col min="8955" max="8955" width="17.5703125" bestFit="1" customWidth="1"/>
    <col min="9209" max="9209" width="7" bestFit="1" customWidth="1"/>
    <col min="9210" max="9210" width="75.42578125" customWidth="1"/>
    <col min="9211" max="9211" width="17.5703125" bestFit="1" customWidth="1"/>
    <col min="9465" max="9465" width="7" bestFit="1" customWidth="1"/>
    <col min="9466" max="9466" width="75.42578125" customWidth="1"/>
    <col min="9467" max="9467" width="17.5703125" bestFit="1" customWidth="1"/>
    <col min="9721" max="9721" width="7" bestFit="1" customWidth="1"/>
    <col min="9722" max="9722" width="75.42578125" customWidth="1"/>
    <col min="9723" max="9723" width="17.5703125" bestFit="1" customWidth="1"/>
    <col min="9977" max="9977" width="7" bestFit="1" customWidth="1"/>
    <col min="9978" max="9978" width="75.42578125" customWidth="1"/>
    <col min="9979" max="9979" width="17.5703125" bestFit="1" customWidth="1"/>
    <col min="10233" max="10233" width="7" bestFit="1" customWidth="1"/>
    <col min="10234" max="10234" width="75.42578125" customWidth="1"/>
    <col min="10235" max="10235" width="17.5703125" bestFit="1" customWidth="1"/>
    <col min="10489" max="10489" width="7" bestFit="1" customWidth="1"/>
    <col min="10490" max="10490" width="75.42578125" customWidth="1"/>
    <col min="10491" max="10491" width="17.5703125" bestFit="1" customWidth="1"/>
    <col min="10745" max="10745" width="7" bestFit="1" customWidth="1"/>
    <col min="10746" max="10746" width="75.42578125" customWidth="1"/>
    <col min="10747" max="10747" width="17.5703125" bestFit="1" customWidth="1"/>
    <col min="11001" max="11001" width="7" bestFit="1" customWidth="1"/>
    <col min="11002" max="11002" width="75.42578125" customWidth="1"/>
    <col min="11003" max="11003" width="17.5703125" bestFit="1" customWidth="1"/>
    <col min="11257" max="11257" width="7" bestFit="1" customWidth="1"/>
    <col min="11258" max="11258" width="75.42578125" customWidth="1"/>
    <col min="11259" max="11259" width="17.5703125" bestFit="1" customWidth="1"/>
    <col min="11513" max="11513" width="7" bestFit="1" customWidth="1"/>
    <col min="11514" max="11514" width="75.42578125" customWidth="1"/>
    <col min="11515" max="11515" width="17.5703125" bestFit="1" customWidth="1"/>
    <col min="11769" max="11769" width="7" bestFit="1" customWidth="1"/>
    <col min="11770" max="11770" width="75.42578125" customWidth="1"/>
    <col min="11771" max="11771" width="17.5703125" bestFit="1" customWidth="1"/>
    <col min="12025" max="12025" width="7" bestFit="1" customWidth="1"/>
    <col min="12026" max="12026" width="75.42578125" customWidth="1"/>
    <col min="12027" max="12027" width="17.5703125" bestFit="1" customWidth="1"/>
    <col min="12281" max="12281" width="7" bestFit="1" customWidth="1"/>
    <col min="12282" max="12282" width="75.42578125" customWidth="1"/>
    <col min="12283" max="12283" width="17.5703125" bestFit="1" customWidth="1"/>
    <col min="12537" max="12537" width="7" bestFit="1" customWidth="1"/>
    <col min="12538" max="12538" width="75.42578125" customWidth="1"/>
    <col min="12539" max="12539" width="17.5703125" bestFit="1" customWidth="1"/>
    <col min="12793" max="12793" width="7" bestFit="1" customWidth="1"/>
    <col min="12794" max="12794" width="75.42578125" customWidth="1"/>
    <col min="12795" max="12795" width="17.5703125" bestFit="1" customWidth="1"/>
    <col min="13049" max="13049" width="7" bestFit="1" customWidth="1"/>
    <col min="13050" max="13050" width="75.42578125" customWidth="1"/>
    <col min="13051" max="13051" width="17.5703125" bestFit="1" customWidth="1"/>
    <col min="13305" max="13305" width="7" bestFit="1" customWidth="1"/>
    <col min="13306" max="13306" width="75.42578125" customWidth="1"/>
    <col min="13307" max="13307" width="17.5703125" bestFit="1" customWidth="1"/>
    <col min="13561" max="13561" width="7" bestFit="1" customWidth="1"/>
    <col min="13562" max="13562" width="75.42578125" customWidth="1"/>
    <col min="13563" max="13563" width="17.5703125" bestFit="1" customWidth="1"/>
    <col min="13817" max="13817" width="7" bestFit="1" customWidth="1"/>
    <col min="13818" max="13818" width="75.42578125" customWidth="1"/>
    <col min="13819" max="13819" width="17.5703125" bestFit="1" customWidth="1"/>
    <col min="14073" max="14073" width="7" bestFit="1" customWidth="1"/>
    <col min="14074" max="14074" width="75.42578125" customWidth="1"/>
    <col min="14075" max="14075" width="17.5703125" bestFit="1" customWidth="1"/>
    <col min="14329" max="14329" width="7" bestFit="1" customWidth="1"/>
    <col min="14330" max="14330" width="75.42578125" customWidth="1"/>
    <col min="14331" max="14331" width="17.5703125" bestFit="1" customWidth="1"/>
    <col min="14585" max="14585" width="7" bestFit="1" customWidth="1"/>
    <col min="14586" max="14586" width="75.42578125" customWidth="1"/>
    <col min="14587" max="14587" width="17.5703125" bestFit="1" customWidth="1"/>
    <col min="14841" max="14841" width="7" bestFit="1" customWidth="1"/>
    <col min="14842" max="14842" width="75.42578125" customWidth="1"/>
    <col min="14843" max="14843" width="17.5703125" bestFit="1" customWidth="1"/>
    <col min="15097" max="15097" width="7" bestFit="1" customWidth="1"/>
    <col min="15098" max="15098" width="75.42578125" customWidth="1"/>
    <col min="15099" max="15099" width="17.5703125" bestFit="1" customWidth="1"/>
    <col min="15353" max="15353" width="7" bestFit="1" customWidth="1"/>
    <col min="15354" max="15354" width="75.42578125" customWidth="1"/>
    <col min="15355" max="15355" width="17.5703125" bestFit="1" customWidth="1"/>
    <col min="15609" max="15609" width="7" bestFit="1" customWidth="1"/>
    <col min="15610" max="15610" width="75.42578125" customWidth="1"/>
    <col min="15611" max="15611" width="17.5703125" bestFit="1" customWidth="1"/>
    <col min="15865" max="15865" width="7" bestFit="1" customWidth="1"/>
    <col min="15866" max="15866" width="75.42578125" customWidth="1"/>
    <col min="15867" max="15867" width="17.5703125" bestFit="1" customWidth="1"/>
    <col min="16121" max="16121" width="7" bestFit="1" customWidth="1"/>
    <col min="16122" max="16122" width="75.42578125" customWidth="1"/>
    <col min="16123" max="16123" width="17.5703125" bestFit="1" customWidth="1"/>
  </cols>
  <sheetData>
    <row r="1" spans="1:4" s="24" customFormat="1" x14ac:dyDescent="0.2">
      <c r="A1" s="24" t="s">
        <v>2185</v>
      </c>
      <c r="B1" s="24" t="s">
        <v>1864</v>
      </c>
      <c r="C1" s="201" t="s">
        <v>2186</v>
      </c>
      <c r="D1" s="24" t="s">
        <v>5</v>
      </c>
    </row>
    <row r="2" spans="1:4" x14ac:dyDescent="0.2">
      <c r="A2" s="263" t="s">
        <v>100</v>
      </c>
      <c r="B2" s="263" t="s">
        <v>112</v>
      </c>
      <c r="C2" s="264">
        <v>-2379891404.5</v>
      </c>
    </row>
    <row r="3" spans="1:4" x14ac:dyDescent="0.2">
      <c r="A3" t="s">
        <v>2187</v>
      </c>
      <c r="B3" t="s">
        <v>113</v>
      </c>
      <c r="C3" s="19">
        <v>-134421142</v>
      </c>
      <c r="D3" t="s">
        <v>73</v>
      </c>
    </row>
    <row r="4" spans="1:4" x14ac:dyDescent="0.2">
      <c r="A4" t="s">
        <v>2187</v>
      </c>
      <c r="B4" t="s">
        <v>114</v>
      </c>
      <c r="C4" s="19">
        <v>-817808715</v>
      </c>
      <c r="D4" t="s">
        <v>73</v>
      </c>
    </row>
    <row r="5" spans="1:4" x14ac:dyDescent="0.2">
      <c r="A5" t="s">
        <v>2188</v>
      </c>
      <c r="B5" t="s">
        <v>115</v>
      </c>
      <c r="C5" s="19">
        <v>-1247462871</v>
      </c>
      <c r="D5" t="s">
        <v>74</v>
      </c>
    </row>
    <row r="6" spans="1:4" x14ac:dyDescent="0.2">
      <c r="A6" t="s">
        <v>2189</v>
      </c>
      <c r="B6" t="s">
        <v>116</v>
      </c>
      <c r="C6" s="19">
        <v>12457272</v>
      </c>
      <c r="D6" t="s">
        <v>76</v>
      </c>
    </row>
    <row r="7" spans="1:4" x14ac:dyDescent="0.2">
      <c r="A7" t="s">
        <v>2190</v>
      </c>
      <c r="B7" t="s">
        <v>117</v>
      </c>
      <c r="C7" s="19">
        <v>-5337265.07</v>
      </c>
      <c r="D7" t="s">
        <v>77</v>
      </c>
    </row>
    <row r="8" spans="1:4" x14ac:dyDescent="0.2">
      <c r="A8" t="s">
        <v>2191</v>
      </c>
      <c r="B8" t="s">
        <v>118</v>
      </c>
      <c r="C8" s="19">
        <v>-124193827</v>
      </c>
      <c r="D8" t="s">
        <v>64</v>
      </c>
    </row>
    <row r="9" spans="1:4" x14ac:dyDescent="0.2">
      <c r="A9" t="s">
        <v>2191</v>
      </c>
      <c r="B9" t="s">
        <v>119</v>
      </c>
      <c r="C9" s="19">
        <v>-39675623</v>
      </c>
      <c r="D9" t="s">
        <v>64</v>
      </c>
    </row>
    <row r="10" spans="1:4" x14ac:dyDescent="0.2">
      <c r="A10" t="s">
        <v>2191</v>
      </c>
      <c r="B10" t="s">
        <v>120</v>
      </c>
      <c r="C10" s="19">
        <v>-20246220</v>
      </c>
      <c r="D10" t="s">
        <v>64</v>
      </c>
    </row>
    <row r="11" spans="1:4" x14ac:dyDescent="0.2">
      <c r="A11" t="s">
        <v>2192</v>
      </c>
      <c r="B11" t="s">
        <v>121</v>
      </c>
      <c r="C11" s="19">
        <v>-280</v>
      </c>
      <c r="D11" t="s">
        <v>78</v>
      </c>
    </row>
    <row r="12" spans="1:4" x14ac:dyDescent="0.2">
      <c r="A12" t="s">
        <v>2193</v>
      </c>
      <c r="B12" t="s">
        <v>78</v>
      </c>
      <c r="C12" s="19">
        <v>-202733.43</v>
      </c>
      <c r="D12" t="s">
        <v>78</v>
      </c>
    </row>
    <row r="13" spans="1:4" x14ac:dyDescent="0.2">
      <c r="A13" t="s">
        <v>2194</v>
      </c>
      <c r="B13" t="s">
        <v>122</v>
      </c>
      <c r="C13" s="19">
        <v>-3000000</v>
      </c>
      <c r="D13" t="s">
        <v>78</v>
      </c>
    </row>
    <row r="14" spans="1:4" x14ac:dyDescent="0.2">
      <c r="A14" s="263" t="s">
        <v>101</v>
      </c>
      <c r="B14" s="263" t="s">
        <v>123</v>
      </c>
      <c r="C14" s="264">
        <v>2892932316.8499999</v>
      </c>
    </row>
    <row r="15" spans="1:4" x14ac:dyDescent="0.2">
      <c r="A15" t="s">
        <v>2195</v>
      </c>
      <c r="B15" t="s">
        <v>124</v>
      </c>
      <c r="C15" s="143">
        <v>645977727</v>
      </c>
      <c r="D15" t="s">
        <v>80</v>
      </c>
    </row>
    <row r="16" spans="1:4" x14ac:dyDescent="0.2">
      <c r="A16" t="s">
        <v>2196</v>
      </c>
      <c r="B16" t="s">
        <v>125</v>
      </c>
      <c r="C16" s="143">
        <v>185900</v>
      </c>
      <c r="D16" t="s">
        <v>85</v>
      </c>
    </row>
    <row r="17" spans="1:4" ht="15.75" x14ac:dyDescent="0.25">
      <c r="A17" t="s">
        <v>2197</v>
      </c>
      <c r="B17" t="s">
        <v>126</v>
      </c>
      <c r="C17" s="143">
        <v>22961820</v>
      </c>
      <c r="D17" s="1" t="s">
        <v>84</v>
      </c>
    </row>
    <row r="18" spans="1:4" ht="15.75" x14ac:dyDescent="0.25">
      <c r="A18" t="s">
        <v>2197</v>
      </c>
      <c r="B18" t="s">
        <v>127</v>
      </c>
      <c r="C18" s="143">
        <v>24615337.780000001</v>
      </c>
      <c r="D18" s="1" t="s">
        <v>84</v>
      </c>
    </row>
    <row r="19" spans="1:4" x14ac:dyDescent="0.2">
      <c r="A19" t="s">
        <v>2198</v>
      </c>
      <c r="B19" t="s">
        <v>107</v>
      </c>
      <c r="C19" s="143">
        <v>1024290</v>
      </c>
      <c r="D19" t="s">
        <v>81</v>
      </c>
    </row>
    <row r="20" spans="1:4" x14ac:dyDescent="0.2">
      <c r="A20" t="s">
        <v>2285</v>
      </c>
      <c r="B20" t="s">
        <v>2286</v>
      </c>
      <c r="C20" s="143">
        <v>2154223</v>
      </c>
      <c r="D20" t="s">
        <v>85</v>
      </c>
    </row>
    <row r="21" spans="1:4" x14ac:dyDescent="0.2">
      <c r="A21" t="s">
        <v>2199</v>
      </c>
      <c r="B21" t="s">
        <v>128</v>
      </c>
      <c r="C21" s="143">
        <v>24467648</v>
      </c>
      <c r="D21" t="s">
        <v>82</v>
      </c>
    </row>
    <row r="22" spans="1:4" x14ac:dyDescent="0.2">
      <c r="A22" t="s">
        <v>2200</v>
      </c>
      <c r="B22" t="s">
        <v>129</v>
      </c>
      <c r="C22" s="143">
        <v>16178473.350000001</v>
      </c>
      <c r="D22" t="s">
        <v>82</v>
      </c>
    </row>
    <row r="23" spans="1:4" x14ac:dyDescent="0.2">
      <c r="A23" t="s">
        <v>2201</v>
      </c>
      <c r="B23" t="s">
        <v>130</v>
      </c>
      <c r="C23" s="143">
        <v>8337107.2000000002</v>
      </c>
      <c r="D23" t="s">
        <v>82</v>
      </c>
    </row>
    <row r="24" spans="1:4" x14ac:dyDescent="0.2">
      <c r="A24" t="s">
        <v>2202</v>
      </c>
      <c r="B24" t="s">
        <v>131</v>
      </c>
      <c r="C24" s="143">
        <v>94364014.400000006</v>
      </c>
      <c r="D24" t="s">
        <v>82</v>
      </c>
    </row>
    <row r="25" spans="1:4" x14ac:dyDescent="0.2">
      <c r="A25" t="s">
        <v>2203</v>
      </c>
      <c r="B25" t="s">
        <v>132</v>
      </c>
      <c r="C25" s="143">
        <v>5516880</v>
      </c>
      <c r="D25" t="s">
        <v>83</v>
      </c>
    </row>
    <row r="26" spans="1:4" x14ac:dyDescent="0.2">
      <c r="A26" t="s">
        <v>2204</v>
      </c>
      <c r="B26" t="s">
        <v>133</v>
      </c>
      <c r="C26" s="143">
        <v>3631460</v>
      </c>
      <c r="D26" t="s">
        <v>83</v>
      </c>
    </row>
    <row r="27" spans="1:4" x14ac:dyDescent="0.2">
      <c r="A27" t="s">
        <v>2205</v>
      </c>
      <c r="B27" t="s">
        <v>134</v>
      </c>
      <c r="C27" s="143">
        <v>76471024.069999993</v>
      </c>
      <c r="D27" t="s">
        <v>84</v>
      </c>
    </row>
    <row r="28" spans="1:4" x14ac:dyDescent="0.2">
      <c r="A28" t="s">
        <v>2206</v>
      </c>
      <c r="B28" t="s">
        <v>135</v>
      </c>
      <c r="C28" s="143">
        <v>100815910.39</v>
      </c>
      <c r="D28" t="s">
        <v>84</v>
      </c>
    </row>
    <row r="29" spans="1:4" x14ac:dyDescent="0.2">
      <c r="A29" t="s">
        <v>2207</v>
      </c>
      <c r="B29" t="s">
        <v>136</v>
      </c>
      <c r="C29" s="143">
        <v>5195571</v>
      </c>
      <c r="D29" t="s">
        <v>84</v>
      </c>
    </row>
    <row r="30" spans="1:4" x14ac:dyDescent="0.2">
      <c r="A30" t="s">
        <v>2208</v>
      </c>
      <c r="B30" t="s">
        <v>137</v>
      </c>
      <c r="C30" s="143">
        <v>24621121</v>
      </c>
      <c r="D30" t="s">
        <v>84</v>
      </c>
    </row>
    <row r="31" spans="1:4" x14ac:dyDescent="0.2">
      <c r="A31" t="s">
        <v>2209</v>
      </c>
      <c r="B31" t="s">
        <v>138</v>
      </c>
      <c r="C31" s="143">
        <v>48318729</v>
      </c>
      <c r="D31" t="s">
        <v>84</v>
      </c>
    </row>
    <row r="32" spans="1:4" x14ac:dyDescent="0.2">
      <c r="A32" t="s">
        <v>2210</v>
      </c>
      <c r="B32" t="s">
        <v>139</v>
      </c>
      <c r="C32" s="143">
        <v>44040486</v>
      </c>
      <c r="D32" t="s">
        <v>84</v>
      </c>
    </row>
    <row r="33" spans="1:4" x14ac:dyDescent="0.2">
      <c r="A33" t="s">
        <v>2211</v>
      </c>
      <c r="B33" t="s">
        <v>65</v>
      </c>
      <c r="C33" s="143">
        <v>15683650.75</v>
      </c>
      <c r="D33" t="s">
        <v>65</v>
      </c>
    </row>
    <row r="34" spans="1:4" x14ac:dyDescent="0.2">
      <c r="A34" t="s">
        <v>2212</v>
      </c>
      <c r="B34" t="s">
        <v>140</v>
      </c>
      <c r="C34" s="143">
        <v>28676350</v>
      </c>
      <c r="D34" t="s">
        <v>85</v>
      </c>
    </row>
    <row r="35" spans="1:4" x14ac:dyDescent="0.2">
      <c r="A35" t="s">
        <v>2213</v>
      </c>
      <c r="B35" t="s">
        <v>86</v>
      </c>
      <c r="C35" s="143">
        <v>89832823</v>
      </c>
      <c r="D35" t="s">
        <v>86</v>
      </c>
    </row>
    <row r="36" spans="1:4" x14ac:dyDescent="0.2">
      <c r="A36" t="s">
        <v>2214</v>
      </c>
      <c r="B36" t="s">
        <v>141</v>
      </c>
      <c r="C36" s="143">
        <v>84840178</v>
      </c>
      <c r="D36" t="s">
        <v>18</v>
      </c>
    </row>
    <row r="37" spans="1:4" x14ac:dyDescent="0.2">
      <c r="A37" t="s">
        <v>2214</v>
      </c>
      <c r="B37" t="s">
        <v>142</v>
      </c>
      <c r="C37" s="143">
        <v>91157253</v>
      </c>
      <c r="D37" t="s">
        <v>18</v>
      </c>
    </row>
    <row r="38" spans="1:4" x14ac:dyDescent="0.2">
      <c r="A38" t="s">
        <v>2215</v>
      </c>
      <c r="B38" t="s">
        <v>143</v>
      </c>
      <c r="C38" s="143">
        <v>12357626</v>
      </c>
      <c r="D38" t="s">
        <v>87</v>
      </c>
    </row>
    <row r="39" spans="1:4" x14ac:dyDescent="0.2">
      <c r="A39" t="s">
        <v>2215</v>
      </c>
      <c r="B39" t="s">
        <v>144</v>
      </c>
      <c r="C39" s="143">
        <v>25766152</v>
      </c>
      <c r="D39" t="s">
        <v>87</v>
      </c>
    </row>
    <row r="40" spans="1:4" x14ac:dyDescent="0.2">
      <c r="A40" t="s">
        <v>2215</v>
      </c>
      <c r="B40" t="s">
        <v>145</v>
      </c>
      <c r="C40" s="143">
        <v>1272633</v>
      </c>
      <c r="D40" t="s">
        <v>87</v>
      </c>
    </row>
    <row r="41" spans="1:4" ht="3" customHeight="1" x14ac:dyDescent="0.2">
      <c r="A41" t="s">
        <v>2215</v>
      </c>
      <c r="B41" t="s">
        <v>146</v>
      </c>
      <c r="C41" s="143">
        <v>15606666</v>
      </c>
      <c r="D41" t="s">
        <v>87</v>
      </c>
    </row>
    <row r="42" spans="1:4" x14ac:dyDescent="0.2">
      <c r="A42" t="s">
        <v>2216</v>
      </c>
      <c r="B42" t="s">
        <v>147</v>
      </c>
      <c r="C42" s="143">
        <v>188598</v>
      </c>
      <c r="D42" t="s">
        <v>68</v>
      </c>
    </row>
    <row r="43" spans="1:4" x14ac:dyDescent="0.2">
      <c r="A43" t="s">
        <v>2216</v>
      </c>
      <c r="B43" t="s">
        <v>148</v>
      </c>
      <c r="C43" s="143">
        <v>1109281.55</v>
      </c>
      <c r="D43" t="s">
        <v>68</v>
      </c>
    </row>
    <row r="44" spans="1:4" x14ac:dyDescent="0.2">
      <c r="A44" t="s">
        <v>2216</v>
      </c>
      <c r="B44" t="s">
        <v>149</v>
      </c>
      <c r="C44" s="143">
        <v>10606240.450000001</v>
      </c>
      <c r="D44" t="s">
        <v>68</v>
      </c>
    </row>
    <row r="45" spans="1:4" x14ac:dyDescent="0.2">
      <c r="A45" t="s">
        <v>2216</v>
      </c>
      <c r="B45" t="s">
        <v>150</v>
      </c>
      <c r="C45" s="143">
        <v>252396</v>
      </c>
      <c r="D45" t="s">
        <v>68</v>
      </c>
    </row>
    <row r="46" spans="1:4" x14ac:dyDescent="0.2">
      <c r="A46" t="s">
        <v>2216</v>
      </c>
      <c r="B46" t="s">
        <v>151</v>
      </c>
      <c r="C46" s="143">
        <v>27863365</v>
      </c>
      <c r="D46" t="s">
        <v>68</v>
      </c>
    </row>
    <row r="47" spans="1:4" x14ac:dyDescent="0.2">
      <c r="A47" t="s">
        <v>2287</v>
      </c>
      <c r="B47" t="s">
        <v>2288</v>
      </c>
      <c r="C47" s="143">
        <v>5251918.7</v>
      </c>
      <c r="D47" t="s">
        <v>95</v>
      </c>
    </row>
    <row r="48" spans="1:4" x14ac:dyDescent="0.2">
      <c r="A48" t="s">
        <v>2217</v>
      </c>
      <c r="B48" t="s">
        <v>152</v>
      </c>
      <c r="C48" s="143">
        <v>5656882</v>
      </c>
      <c r="D48" t="s">
        <v>88</v>
      </c>
    </row>
    <row r="49" spans="1:4" x14ac:dyDescent="0.2">
      <c r="A49" t="s">
        <v>2218</v>
      </c>
      <c r="B49" t="s">
        <v>153</v>
      </c>
      <c r="C49" s="143">
        <v>136905505.24000001</v>
      </c>
      <c r="D49" t="s">
        <v>89</v>
      </c>
    </row>
    <row r="50" spans="1:4" x14ac:dyDescent="0.2">
      <c r="A50" t="s">
        <v>2218</v>
      </c>
      <c r="B50" t="s">
        <v>154</v>
      </c>
      <c r="C50" s="143">
        <v>213834471</v>
      </c>
      <c r="D50" t="s">
        <v>89</v>
      </c>
    </row>
    <row r="51" spans="1:4" x14ac:dyDescent="0.2">
      <c r="A51" t="s">
        <v>2219</v>
      </c>
      <c r="B51" t="s">
        <v>155</v>
      </c>
      <c r="C51" s="143">
        <v>10055057</v>
      </c>
      <c r="D51" t="s">
        <v>90</v>
      </c>
    </row>
    <row r="52" spans="1:4" x14ac:dyDescent="0.2">
      <c r="A52" t="s">
        <v>2219</v>
      </c>
      <c r="B52" t="s">
        <v>156</v>
      </c>
      <c r="C52" s="143">
        <v>10018513</v>
      </c>
      <c r="D52" t="s">
        <v>90</v>
      </c>
    </row>
    <row r="53" spans="1:4" x14ac:dyDescent="0.2">
      <c r="A53" t="s">
        <v>2219</v>
      </c>
      <c r="B53" t="s">
        <v>157</v>
      </c>
      <c r="C53" s="143">
        <v>697248</v>
      </c>
      <c r="D53" t="s">
        <v>90</v>
      </c>
    </row>
    <row r="54" spans="1:4" x14ac:dyDescent="0.2">
      <c r="A54" t="s">
        <v>2220</v>
      </c>
      <c r="B54" t="s">
        <v>91</v>
      </c>
      <c r="C54" s="143">
        <v>18036711</v>
      </c>
      <c r="D54" t="s">
        <v>91</v>
      </c>
    </row>
    <row r="55" spans="1:4" x14ac:dyDescent="0.2">
      <c r="A55" t="s">
        <v>2251</v>
      </c>
      <c r="B55" t="s">
        <v>92</v>
      </c>
      <c r="C55" s="143">
        <v>2286241.33</v>
      </c>
      <c r="D55" t="s">
        <v>91</v>
      </c>
    </row>
    <row r="56" spans="1:4" x14ac:dyDescent="0.2">
      <c r="A56" t="s">
        <v>2221</v>
      </c>
      <c r="B56" t="s">
        <v>93</v>
      </c>
      <c r="C56" s="143">
        <v>800600</v>
      </c>
      <c r="D56" t="s">
        <v>93</v>
      </c>
    </row>
    <row r="57" spans="1:4" x14ac:dyDescent="0.2">
      <c r="A57" t="s">
        <v>2222</v>
      </c>
      <c r="B57" t="s">
        <v>158</v>
      </c>
      <c r="C57" s="143">
        <v>69533138</v>
      </c>
      <c r="D57" t="s">
        <v>65</v>
      </c>
    </row>
    <row r="58" spans="1:4" x14ac:dyDescent="0.2">
      <c r="A58" t="s">
        <v>2222</v>
      </c>
      <c r="B58" t="s">
        <v>159</v>
      </c>
      <c r="C58" s="143">
        <v>28749664</v>
      </c>
      <c r="D58" t="s">
        <v>65</v>
      </c>
    </row>
    <row r="59" spans="1:4" x14ac:dyDescent="0.2">
      <c r="A59" t="s">
        <v>2223</v>
      </c>
      <c r="B59" t="s">
        <v>67</v>
      </c>
      <c r="C59" s="143">
        <v>9330460</v>
      </c>
      <c r="D59" t="s">
        <v>67</v>
      </c>
    </row>
    <row r="60" spans="1:4" x14ac:dyDescent="0.2">
      <c r="A60" t="s">
        <v>2253</v>
      </c>
      <c r="B60" t="s">
        <v>203</v>
      </c>
      <c r="C60" s="143">
        <v>23326952</v>
      </c>
      <c r="D60" t="s">
        <v>94</v>
      </c>
    </row>
    <row r="61" spans="1:4" x14ac:dyDescent="0.2">
      <c r="A61" t="s">
        <v>2224</v>
      </c>
      <c r="B61" t="s">
        <v>160</v>
      </c>
      <c r="C61" s="143">
        <v>8995032</v>
      </c>
      <c r="D61" t="s">
        <v>94</v>
      </c>
    </row>
    <row r="62" spans="1:4" x14ac:dyDescent="0.2">
      <c r="A62" t="s">
        <v>2225</v>
      </c>
      <c r="B62" t="s">
        <v>161</v>
      </c>
      <c r="C62" s="143">
        <v>228300</v>
      </c>
      <c r="D62" t="s">
        <v>94</v>
      </c>
    </row>
    <row r="63" spans="1:4" x14ac:dyDescent="0.2">
      <c r="A63" t="s">
        <v>2226</v>
      </c>
      <c r="B63" t="s">
        <v>108</v>
      </c>
      <c r="C63" s="143">
        <v>19073049.169999994</v>
      </c>
      <c r="D63" t="s">
        <v>94</v>
      </c>
    </row>
    <row r="64" spans="1:4" x14ac:dyDescent="0.2">
      <c r="A64" t="s">
        <v>2227</v>
      </c>
      <c r="B64" t="s">
        <v>162</v>
      </c>
      <c r="C64" s="143">
        <v>50185908</v>
      </c>
      <c r="D64" t="s">
        <v>94</v>
      </c>
    </row>
    <row r="65" spans="1:4" x14ac:dyDescent="0.2">
      <c r="A65" t="s">
        <v>2228</v>
      </c>
      <c r="B65" t="s">
        <v>163</v>
      </c>
      <c r="C65" s="143">
        <v>3214185</v>
      </c>
      <c r="D65" t="s">
        <v>94</v>
      </c>
    </row>
    <row r="66" spans="1:4" x14ac:dyDescent="0.2">
      <c r="A66" t="s">
        <v>2228</v>
      </c>
      <c r="B66" t="s">
        <v>164</v>
      </c>
      <c r="C66" s="143">
        <v>9597789</v>
      </c>
      <c r="D66" t="s">
        <v>94</v>
      </c>
    </row>
    <row r="67" spans="1:4" x14ac:dyDescent="0.2">
      <c r="A67" t="s">
        <v>2228</v>
      </c>
      <c r="B67" t="s">
        <v>165</v>
      </c>
      <c r="C67" s="143">
        <v>6088368</v>
      </c>
      <c r="D67" t="s">
        <v>94</v>
      </c>
    </row>
    <row r="68" spans="1:4" x14ac:dyDescent="0.2">
      <c r="A68" t="s">
        <v>2228</v>
      </c>
      <c r="B68" t="s">
        <v>166</v>
      </c>
      <c r="C68" s="143">
        <v>1244983</v>
      </c>
      <c r="D68" t="s">
        <v>94</v>
      </c>
    </row>
    <row r="69" spans="1:4" x14ac:dyDescent="0.2">
      <c r="A69" t="s">
        <v>2228</v>
      </c>
      <c r="B69" t="s">
        <v>167</v>
      </c>
      <c r="C69" s="143">
        <v>894163</v>
      </c>
      <c r="D69" t="s">
        <v>94</v>
      </c>
    </row>
    <row r="70" spans="1:4" x14ac:dyDescent="0.2">
      <c r="A70" t="s">
        <v>2228</v>
      </c>
      <c r="B70" t="s">
        <v>168</v>
      </c>
      <c r="C70" s="143">
        <v>10173</v>
      </c>
      <c r="D70" t="s">
        <v>94</v>
      </c>
    </row>
    <row r="71" spans="1:4" x14ac:dyDescent="0.2">
      <c r="A71" t="s">
        <v>2229</v>
      </c>
      <c r="B71" t="s">
        <v>169</v>
      </c>
      <c r="C71" s="143">
        <v>220972</v>
      </c>
      <c r="D71" t="s">
        <v>94</v>
      </c>
    </row>
    <row r="72" spans="1:4" x14ac:dyDescent="0.2">
      <c r="A72" t="s">
        <v>2230</v>
      </c>
      <c r="B72" t="s">
        <v>170</v>
      </c>
      <c r="C72" s="143">
        <v>2519200</v>
      </c>
      <c r="D72" t="s">
        <v>93</v>
      </c>
    </row>
    <row r="73" spans="1:4" x14ac:dyDescent="0.2">
      <c r="A73" t="s">
        <v>2230</v>
      </c>
      <c r="B73" t="s">
        <v>171</v>
      </c>
      <c r="C73" s="143">
        <v>12705</v>
      </c>
      <c r="D73" t="s">
        <v>94</v>
      </c>
    </row>
    <row r="74" spans="1:4" x14ac:dyDescent="0.2">
      <c r="A74" t="s">
        <v>2230</v>
      </c>
      <c r="B74" t="s">
        <v>172</v>
      </c>
      <c r="C74" s="143">
        <v>4199700</v>
      </c>
      <c r="D74" t="s">
        <v>94</v>
      </c>
    </row>
    <row r="75" spans="1:4" x14ac:dyDescent="0.2">
      <c r="A75" t="s">
        <v>2231</v>
      </c>
      <c r="B75" t="s">
        <v>173</v>
      </c>
      <c r="C75" s="143">
        <v>22900</v>
      </c>
      <c r="D75" t="s">
        <v>82</v>
      </c>
    </row>
    <row r="76" spans="1:4" x14ac:dyDescent="0.2">
      <c r="A76" t="s">
        <v>2232</v>
      </c>
      <c r="B76" t="s">
        <v>174</v>
      </c>
      <c r="C76" s="143">
        <v>47400000</v>
      </c>
      <c r="D76" t="s">
        <v>64</v>
      </c>
    </row>
    <row r="77" spans="1:4" x14ac:dyDescent="0.2">
      <c r="A77" t="s">
        <v>2233</v>
      </c>
      <c r="B77" t="s">
        <v>65</v>
      </c>
      <c r="C77" s="143">
        <v>167730898</v>
      </c>
      <c r="D77" t="s">
        <v>65</v>
      </c>
    </row>
    <row r="78" spans="1:4" x14ac:dyDescent="0.2">
      <c r="A78" t="s">
        <v>2234</v>
      </c>
      <c r="B78" t="s">
        <v>175</v>
      </c>
      <c r="C78" s="143">
        <v>251126433.25</v>
      </c>
      <c r="D78" t="s">
        <v>67</v>
      </c>
    </row>
    <row r="79" spans="1:4" x14ac:dyDescent="0.2">
      <c r="A79" t="s">
        <v>2289</v>
      </c>
      <c r="B79" t="s">
        <v>2290</v>
      </c>
      <c r="C79" s="143">
        <v>18364600</v>
      </c>
      <c r="D79" t="s">
        <v>94</v>
      </c>
    </row>
    <row r="80" spans="1:4" x14ac:dyDescent="0.2">
      <c r="A80" t="s">
        <v>2235</v>
      </c>
      <c r="B80" t="s">
        <v>176</v>
      </c>
      <c r="C80" s="143">
        <v>471640.01999999996</v>
      </c>
      <c r="D80" t="s">
        <v>96</v>
      </c>
    </row>
    <row r="81" spans="1:4" x14ac:dyDescent="0.2">
      <c r="A81" t="s">
        <v>2235</v>
      </c>
      <c r="B81" t="s">
        <v>177</v>
      </c>
      <c r="C81" s="143">
        <v>5199379.9799999995</v>
      </c>
      <c r="D81" t="s">
        <v>96</v>
      </c>
    </row>
    <row r="82" spans="1:4" x14ac:dyDescent="0.2">
      <c r="A82" t="s">
        <v>2235</v>
      </c>
      <c r="B82" t="s">
        <v>178</v>
      </c>
      <c r="C82" s="143">
        <v>480000</v>
      </c>
      <c r="D82" t="s">
        <v>96</v>
      </c>
    </row>
    <row r="83" spans="1:4" x14ac:dyDescent="0.2">
      <c r="A83" t="s">
        <v>2236</v>
      </c>
      <c r="B83" t="s">
        <v>179</v>
      </c>
      <c r="C83" s="143">
        <v>6295822.3800000008</v>
      </c>
      <c r="D83" t="s">
        <v>96</v>
      </c>
    </row>
    <row r="84" spans="1:4" x14ac:dyDescent="0.2">
      <c r="A84" t="s">
        <v>2237</v>
      </c>
      <c r="B84" t="s">
        <v>180</v>
      </c>
      <c r="C84" s="143">
        <v>3837158.5</v>
      </c>
      <c r="D84" t="s">
        <v>96</v>
      </c>
    </row>
    <row r="85" spans="1:4" x14ac:dyDescent="0.2">
      <c r="A85" t="s">
        <v>2237</v>
      </c>
      <c r="B85" t="s">
        <v>181</v>
      </c>
      <c r="C85" s="143">
        <v>742989.53999999992</v>
      </c>
      <c r="D85" t="s">
        <v>96</v>
      </c>
    </row>
    <row r="86" spans="1:4" x14ac:dyDescent="0.2">
      <c r="A86" t="s">
        <v>2237</v>
      </c>
      <c r="B86" t="s">
        <v>109</v>
      </c>
      <c r="C86" s="143">
        <v>11522572.900000002</v>
      </c>
      <c r="D86" t="s">
        <v>96</v>
      </c>
    </row>
    <row r="87" spans="1:4" x14ac:dyDescent="0.2">
      <c r="A87" t="s">
        <v>2238</v>
      </c>
      <c r="B87" t="s">
        <v>182</v>
      </c>
      <c r="C87" s="143">
        <v>3218884.6699999995</v>
      </c>
      <c r="D87" t="s">
        <v>96</v>
      </c>
    </row>
    <row r="88" spans="1:4" x14ac:dyDescent="0.2">
      <c r="A88" t="s">
        <v>2238</v>
      </c>
      <c r="B88" t="s">
        <v>183</v>
      </c>
      <c r="C88" s="143">
        <v>2980456.4400000004</v>
      </c>
      <c r="D88" t="s">
        <v>96</v>
      </c>
    </row>
    <row r="89" spans="1:4" x14ac:dyDescent="0.2">
      <c r="A89" t="s">
        <v>2239</v>
      </c>
      <c r="B89" t="s">
        <v>184</v>
      </c>
      <c r="C89" s="143">
        <v>3195531.9600000004</v>
      </c>
      <c r="D89" t="s">
        <v>96</v>
      </c>
    </row>
    <row r="90" spans="1:4" x14ac:dyDescent="0.2">
      <c r="A90" t="s">
        <v>2239</v>
      </c>
      <c r="B90" t="s">
        <v>185</v>
      </c>
      <c r="C90" s="143">
        <v>13212905.600000001</v>
      </c>
      <c r="D90" t="s">
        <v>96</v>
      </c>
    </row>
    <row r="91" spans="1:4" x14ac:dyDescent="0.2">
      <c r="A91" t="s">
        <v>2239</v>
      </c>
      <c r="B91" t="s">
        <v>186</v>
      </c>
      <c r="C91" s="143">
        <v>13178770.240000002</v>
      </c>
      <c r="D91" t="s">
        <v>96</v>
      </c>
    </row>
    <row r="92" spans="1:4" x14ac:dyDescent="0.2">
      <c r="A92" t="s">
        <v>2240</v>
      </c>
      <c r="B92" t="s">
        <v>187</v>
      </c>
      <c r="C92" s="143">
        <v>138563661.89000002</v>
      </c>
      <c r="D92" t="s">
        <v>96</v>
      </c>
    </row>
    <row r="93" spans="1:4" x14ac:dyDescent="0.2">
      <c r="A93" t="s">
        <v>2241</v>
      </c>
      <c r="B93" t="s">
        <v>22</v>
      </c>
      <c r="C93" s="143">
        <v>9233333.3399999999</v>
      </c>
      <c r="D93" t="s">
        <v>96</v>
      </c>
    </row>
    <row r="94" spans="1:4" x14ac:dyDescent="0.2">
      <c r="A94" t="s">
        <v>2242</v>
      </c>
      <c r="B94" t="s">
        <v>188</v>
      </c>
      <c r="C94" s="143">
        <v>332154.06</v>
      </c>
      <c r="D94" t="s">
        <v>96</v>
      </c>
    </row>
    <row r="95" spans="1:4" x14ac:dyDescent="0.2">
      <c r="A95" t="s">
        <v>2243</v>
      </c>
      <c r="B95" t="s">
        <v>189</v>
      </c>
      <c r="C95" s="143">
        <v>515666.57999999996</v>
      </c>
      <c r="D95" t="s">
        <v>96</v>
      </c>
    </row>
    <row r="96" spans="1:4" x14ac:dyDescent="0.2">
      <c r="A96" t="s">
        <v>2244</v>
      </c>
      <c r="B96" t="s">
        <v>190</v>
      </c>
      <c r="C96" s="143">
        <v>158.11999999999989</v>
      </c>
      <c r="D96" t="s">
        <v>95</v>
      </c>
    </row>
    <row r="97" spans="1:4" x14ac:dyDescent="0.2">
      <c r="A97" t="s">
        <v>2245</v>
      </c>
      <c r="B97" t="s">
        <v>191</v>
      </c>
      <c r="C97" s="143">
        <v>247576</v>
      </c>
      <c r="D97" t="s">
        <v>95</v>
      </c>
    </row>
    <row r="98" spans="1:4" x14ac:dyDescent="0.2">
      <c r="A98" s="263" t="s">
        <v>102</v>
      </c>
      <c r="B98" s="263" t="s">
        <v>192</v>
      </c>
      <c r="C98" s="264">
        <v>463735826</v>
      </c>
    </row>
    <row r="99" spans="1:4" x14ac:dyDescent="0.2">
      <c r="A99" t="s">
        <v>2246</v>
      </c>
      <c r="B99" t="s">
        <v>2291</v>
      </c>
      <c r="C99" s="143">
        <v>5628289</v>
      </c>
      <c r="D99" t="s">
        <v>98</v>
      </c>
    </row>
    <row r="100" spans="1:4" x14ac:dyDescent="0.2">
      <c r="A100" t="s">
        <v>2246</v>
      </c>
      <c r="B100" t="s">
        <v>193</v>
      </c>
      <c r="C100" s="143">
        <v>142619947</v>
      </c>
      <c r="D100" t="s">
        <v>98</v>
      </c>
    </row>
    <row r="101" spans="1:4" x14ac:dyDescent="0.2">
      <c r="A101" t="s">
        <v>2247</v>
      </c>
      <c r="B101" t="s">
        <v>194</v>
      </c>
      <c r="C101" s="143">
        <v>17464960</v>
      </c>
      <c r="D101" t="s">
        <v>75</v>
      </c>
    </row>
    <row r="102" spans="1:4" x14ac:dyDescent="0.2">
      <c r="A102" t="s">
        <v>2247</v>
      </c>
      <c r="B102" t="s">
        <v>195</v>
      </c>
      <c r="C102" s="143">
        <v>138729453</v>
      </c>
      <c r="D102" t="s">
        <v>75</v>
      </c>
    </row>
    <row r="103" spans="1:4" x14ac:dyDescent="0.2">
      <c r="A103" t="s">
        <v>2247</v>
      </c>
      <c r="B103" t="s">
        <v>110</v>
      </c>
      <c r="C103" s="143">
        <v>1029300</v>
      </c>
      <c r="D103" t="s">
        <v>75</v>
      </c>
    </row>
    <row r="104" spans="1:4" x14ac:dyDescent="0.2">
      <c r="A104" t="s">
        <v>2247</v>
      </c>
      <c r="B104" t="s">
        <v>196</v>
      </c>
      <c r="C104" s="143">
        <v>16600000</v>
      </c>
      <c r="D104" t="s">
        <v>75</v>
      </c>
    </row>
    <row r="105" spans="1:4" x14ac:dyDescent="0.2">
      <c r="A105" t="s">
        <v>2247</v>
      </c>
      <c r="B105" t="s">
        <v>197</v>
      </c>
      <c r="C105" s="143">
        <v>366026</v>
      </c>
      <c r="D105" t="s">
        <v>75</v>
      </c>
    </row>
    <row r="106" spans="1:4" x14ac:dyDescent="0.2">
      <c r="A106" t="s">
        <v>2247</v>
      </c>
      <c r="B106" t="s">
        <v>198</v>
      </c>
      <c r="C106" s="143">
        <v>32055000</v>
      </c>
      <c r="D106" t="s">
        <v>98</v>
      </c>
    </row>
    <row r="107" spans="1:4" x14ac:dyDescent="0.2">
      <c r="A107" t="s">
        <v>2247</v>
      </c>
      <c r="B107" t="s">
        <v>199</v>
      </c>
      <c r="C107" s="143">
        <v>108231507</v>
      </c>
      <c r="D107" t="s">
        <v>98</v>
      </c>
    </row>
    <row r="108" spans="1:4" x14ac:dyDescent="0.2">
      <c r="A108" t="s">
        <v>2247</v>
      </c>
      <c r="B108" t="s">
        <v>200</v>
      </c>
      <c r="C108" s="143">
        <v>1011344</v>
      </c>
      <c r="D108" t="s">
        <v>98</v>
      </c>
    </row>
    <row r="109" spans="1:4" x14ac:dyDescent="0.2">
      <c r="A109" s="263" t="s">
        <v>103</v>
      </c>
      <c r="B109" s="263" t="s">
        <v>99</v>
      </c>
      <c r="C109" s="264">
        <v>976776738.3499999</v>
      </c>
    </row>
  </sheetData>
  <autoFilter ref="A1:D109" xr:uid="{1EB2297C-73B2-4AA6-9ECC-4615FF53CE74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18214-1C61-4AB4-AD84-564C8280A6A5}">
  <sheetPr>
    <tabColor rgb="FFFFC000"/>
    <pageSetUpPr fitToPage="1"/>
  </sheetPr>
  <dimension ref="A1:G25"/>
  <sheetViews>
    <sheetView tabSelected="1" view="pageBreakPreview" topLeftCell="B1" zoomScaleNormal="100" zoomScaleSheetLayoutView="100" workbookViewId="0">
      <selection activeCell="F16" sqref="F16"/>
    </sheetView>
  </sheetViews>
  <sheetFormatPr baseColWidth="10" defaultRowHeight="12.75" x14ac:dyDescent="0.2"/>
  <cols>
    <col min="1" max="1" width="9.7109375" hidden="1" customWidth="1"/>
    <col min="2" max="2" width="40.5703125" bestFit="1" customWidth="1"/>
    <col min="3" max="3" width="34.140625" bestFit="1" customWidth="1"/>
    <col min="4" max="4" width="16.28515625" bestFit="1" customWidth="1"/>
    <col min="5" max="5" width="14.85546875" bestFit="1" customWidth="1"/>
    <col min="6" max="6" width="34.140625" bestFit="1" customWidth="1"/>
    <col min="7" max="7" width="15.85546875" bestFit="1" customWidth="1"/>
  </cols>
  <sheetData>
    <row r="1" spans="1:7" ht="15.75" x14ac:dyDescent="0.25">
      <c r="A1" s="343" t="s">
        <v>1596</v>
      </c>
      <c r="B1" s="344"/>
      <c r="C1" s="344"/>
      <c r="D1" s="344"/>
      <c r="E1" s="344"/>
      <c r="F1" s="345"/>
    </row>
    <row r="2" spans="1:7" ht="15.75" x14ac:dyDescent="0.25">
      <c r="A2" s="302"/>
      <c r="B2" s="303"/>
      <c r="C2" s="303"/>
      <c r="D2" s="303"/>
      <c r="E2" s="303"/>
      <c r="F2" s="304"/>
    </row>
    <row r="3" spans="1:7" ht="15.75" x14ac:dyDescent="0.25">
      <c r="A3" s="302" t="s">
        <v>1595</v>
      </c>
      <c r="B3" s="303"/>
      <c r="C3" s="303"/>
      <c r="D3" s="303"/>
      <c r="E3" s="303"/>
      <c r="F3" s="304"/>
    </row>
    <row r="4" spans="1:7" ht="15.75" x14ac:dyDescent="0.25">
      <c r="A4" s="302" t="s">
        <v>2</v>
      </c>
      <c r="B4" s="303"/>
      <c r="C4" s="303"/>
      <c r="D4" s="303"/>
      <c r="E4" s="303"/>
      <c r="F4" s="304"/>
    </row>
    <row r="5" spans="1:7" ht="15.75" x14ac:dyDescent="0.25">
      <c r="A5" s="302" t="s">
        <v>2404</v>
      </c>
      <c r="B5" s="303"/>
      <c r="C5" s="303"/>
      <c r="D5" s="303"/>
      <c r="E5" s="303"/>
      <c r="F5" s="304"/>
    </row>
    <row r="6" spans="1:7" ht="16.5" thickBot="1" x14ac:dyDescent="0.3">
      <c r="A6" s="355" t="s">
        <v>3</v>
      </c>
      <c r="B6" s="356"/>
      <c r="C6" s="356"/>
      <c r="D6" s="356"/>
      <c r="E6" s="356"/>
      <c r="F6" s="357"/>
    </row>
    <row r="7" spans="1:7" ht="15.75" x14ac:dyDescent="0.25">
      <c r="A7" s="7"/>
      <c r="B7" s="144" t="s">
        <v>5</v>
      </c>
      <c r="C7" s="144" t="s">
        <v>2405</v>
      </c>
      <c r="D7" s="144" t="s">
        <v>1598</v>
      </c>
      <c r="E7" s="144" t="s">
        <v>1599</v>
      </c>
      <c r="F7" s="38" t="s">
        <v>2406</v>
      </c>
    </row>
    <row r="8" spans="1:7" ht="15.75" x14ac:dyDescent="0.25">
      <c r="A8" s="39"/>
      <c r="B8" s="145"/>
      <c r="C8" s="145"/>
      <c r="D8" s="145"/>
      <c r="E8" s="145"/>
      <c r="F8" s="40"/>
    </row>
    <row r="9" spans="1:7" ht="15.75" x14ac:dyDescent="0.25">
      <c r="A9" s="41"/>
      <c r="B9" s="1" t="s">
        <v>59</v>
      </c>
      <c r="C9" s="289">
        <f>+ESF!F61</f>
        <v>1500000000</v>
      </c>
      <c r="D9" s="289">
        <v>0</v>
      </c>
      <c r="E9" s="289">
        <v>0</v>
      </c>
      <c r="F9" s="47">
        <f>+C9+D9-E9</f>
        <v>1500000000</v>
      </c>
    </row>
    <row r="10" spans="1:7" ht="15.75" x14ac:dyDescent="0.25">
      <c r="A10" s="46"/>
      <c r="B10" s="1" t="s">
        <v>60</v>
      </c>
      <c r="C10" s="289">
        <f>+ESF!F62</f>
        <v>130598027</v>
      </c>
      <c r="D10" s="289">
        <v>0</v>
      </c>
      <c r="E10" s="289">
        <f>+ESF!F62</f>
        <v>130598027</v>
      </c>
      <c r="F10" s="47">
        <f t="shared" ref="F10" si="0">+C10+D10-E10</f>
        <v>0</v>
      </c>
    </row>
    <row r="11" spans="1:7" ht="15.75" x14ac:dyDescent="0.25">
      <c r="A11" s="42"/>
      <c r="B11" s="1" t="s">
        <v>61</v>
      </c>
      <c r="C11" s="289">
        <f>+ESF!F63</f>
        <v>2072311816.8099999</v>
      </c>
      <c r="D11" s="289">
        <f>+ESF!E63</f>
        <v>2615574322.0599999</v>
      </c>
      <c r="E11" s="289">
        <f>+ESF!F63</f>
        <v>2072311816.8099999</v>
      </c>
      <c r="F11" s="47">
        <f>+C11+D11-E11</f>
        <v>2615574322.0599999</v>
      </c>
      <c r="G11" s="23"/>
    </row>
    <row r="12" spans="1:7" ht="15.75" x14ac:dyDescent="0.25">
      <c r="A12" s="42"/>
      <c r="B12" s="1" t="s">
        <v>1597</v>
      </c>
      <c r="C12" s="289">
        <f>+ESF!F64</f>
        <v>976776738.35000038</v>
      </c>
      <c r="D12" s="289">
        <f>+ESF!E64</f>
        <v>-212893131.3499999</v>
      </c>
      <c r="E12" s="289">
        <f>+ESF!F64</f>
        <v>976776738.35000038</v>
      </c>
      <c r="F12" s="47">
        <f>+C12+D12-E12</f>
        <v>-212893131.3499999</v>
      </c>
    </row>
    <row r="13" spans="1:7" ht="15.75" x14ac:dyDescent="0.25">
      <c r="A13" s="42"/>
      <c r="B13" s="28" t="s">
        <v>1593</v>
      </c>
      <c r="C13" s="290">
        <f>SUM(C9:C12)</f>
        <v>4679686582.1599998</v>
      </c>
      <c r="D13" s="290">
        <f>SUM(D9:D12)</f>
        <v>2402681190.71</v>
      </c>
      <c r="E13" s="290">
        <f>SUM(E9:E12)</f>
        <v>3179686582.1600003</v>
      </c>
      <c r="F13" s="48">
        <f>SUM(F9:F12)</f>
        <v>3902681190.71</v>
      </c>
    </row>
    <row r="14" spans="1:7" ht="16.5" thickBot="1" x14ac:dyDescent="0.3">
      <c r="A14" s="43"/>
      <c r="B14" s="44"/>
      <c r="C14" s="44"/>
      <c r="D14" s="44"/>
      <c r="E14" s="44"/>
      <c r="F14" s="45"/>
    </row>
    <row r="15" spans="1:7" ht="17.25" customHeight="1" x14ac:dyDescent="0.25">
      <c r="A15" s="31"/>
      <c r="B15" s="32"/>
      <c r="C15" s="15"/>
      <c r="D15" s="15"/>
      <c r="E15" s="20"/>
      <c r="F15" s="36"/>
    </row>
    <row r="16" spans="1:7" ht="74.25" customHeight="1" x14ac:dyDescent="0.25">
      <c r="A16" s="16"/>
      <c r="B16" s="283"/>
      <c r="C16" s="6"/>
      <c r="D16" s="6"/>
      <c r="E16" s="6"/>
      <c r="F16" s="37"/>
    </row>
    <row r="17" spans="1:6" ht="15.75" x14ac:dyDescent="0.25">
      <c r="A17" s="16"/>
      <c r="B17" s="370" t="s">
        <v>2418</v>
      </c>
      <c r="C17" s="370"/>
      <c r="D17" s="370" t="s">
        <v>2418</v>
      </c>
      <c r="E17" s="370"/>
      <c r="F17" s="371"/>
    </row>
    <row r="18" spans="1:6" ht="15.75" x14ac:dyDescent="0.25">
      <c r="A18" s="16"/>
      <c r="B18" s="283"/>
      <c r="C18" s="283"/>
      <c r="D18" s="283"/>
      <c r="E18" s="1"/>
      <c r="F18" s="2"/>
    </row>
    <row r="19" spans="1:6" ht="15.75" x14ac:dyDescent="0.25">
      <c r="A19" s="351" t="s">
        <v>2412</v>
      </c>
      <c r="B19" s="352"/>
      <c r="C19" s="352"/>
      <c r="D19" s="352"/>
      <c r="E19" s="352"/>
      <c r="F19" s="353"/>
    </row>
    <row r="20" spans="1:6" ht="15.75" x14ac:dyDescent="0.25">
      <c r="A20" s="354" t="s">
        <v>2413</v>
      </c>
      <c r="B20" s="349"/>
      <c r="C20" s="349"/>
      <c r="D20" s="349"/>
      <c r="E20" s="349"/>
      <c r="F20" s="350"/>
    </row>
    <row r="21" spans="1:6" ht="15.75" x14ac:dyDescent="0.25">
      <c r="A21" s="8"/>
      <c r="B21" s="284" t="s">
        <v>2414</v>
      </c>
      <c r="D21" s="284"/>
      <c r="E21" s="147"/>
      <c r="F21" s="146"/>
    </row>
    <row r="22" spans="1:6" ht="15.75" x14ac:dyDescent="0.25">
      <c r="A22" s="16"/>
      <c r="B22" s="283"/>
      <c r="C22" s="283"/>
      <c r="D22" s="349" t="s">
        <v>2407</v>
      </c>
      <c r="E22" s="349"/>
      <c r="F22" s="350"/>
    </row>
    <row r="23" spans="1:6" ht="15.75" x14ac:dyDescent="0.25">
      <c r="A23" s="16"/>
      <c r="B23" s="283"/>
      <c r="C23" s="283"/>
      <c r="D23" s="284"/>
      <c r="E23" s="284"/>
      <c r="F23" s="226"/>
    </row>
    <row r="24" spans="1:6" ht="16.5" thickBot="1" x14ac:dyDescent="0.3">
      <c r="A24" s="285"/>
      <c r="B24" s="286"/>
      <c r="C24" s="286"/>
      <c r="D24" s="287"/>
      <c r="E24" s="287"/>
      <c r="F24" s="288"/>
    </row>
    <row r="25" spans="1:6" ht="13.5" hidden="1" thickBot="1" x14ac:dyDescent="0.25">
      <c r="A25" s="346" t="s">
        <v>1814</v>
      </c>
      <c r="B25" s="347"/>
      <c r="C25" s="347"/>
      <c r="D25" s="347"/>
      <c r="E25" s="347"/>
      <c r="F25" s="348"/>
    </row>
  </sheetData>
  <mergeCells count="12">
    <mergeCell ref="A25:F25"/>
    <mergeCell ref="D22:F22"/>
    <mergeCell ref="A19:F19"/>
    <mergeCell ref="A20:F20"/>
    <mergeCell ref="A6:F6"/>
    <mergeCell ref="B17:C17"/>
    <mergeCell ref="D17:F17"/>
    <mergeCell ref="A1:F1"/>
    <mergeCell ref="A4:F4"/>
    <mergeCell ref="A3:F3"/>
    <mergeCell ref="A5:F5"/>
    <mergeCell ref="A2:F2"/>
  </mergeCells>
  <pageMargins left="0.7" right="0.7" top="0.75" bottom="0.75" header="0.3" footer="0.3"/>
  <pageSetup scale="89" orientation="landscape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F6C7A-0BFA-4374-8DF8-71A9F6661DDE}">
  <sheetPr>
    <tabColor rgb="FFFFC000"/>
  </sheetPr>
  <dimension ref="A1:C58"/>
  <sheetViews>
    <sheetView zoomScaleNormal="100" workbookViewId="0">
      <selection activeCell="G25" sqref="G25"/>
    </sheetView>
  </sheetViews>
  <sheetFormatPr baseColWidth="10" defaultRowHeight="15.75" x14ac:dyDescent="0.25"/>
  <cols>
    <col min="1" max="1" width="73" style="186" customWidth="1"/>
    <col min="2" max="2" width="14.5703125" style="186" customWidth="1"/>
    <col min="3" max="3" width="22.28515625" style="200" customWidth="1"/>
    <col min="4" max="16384" width="11.42578125" style="186"/>
  </cols>
  <sheetData>
    <row r="1" spans="1:3" ht="16.5" customHeight="1" x14ac:dyDescent="0.25">
      <c r="A1" s="361" t="s">
        <v>1591</v>
      </c>
      <c r="B1" s="362"/>
      <c r="C1" s="363"/>
    </row>
    <row r="2" spans="1:3" ht="16.5" customHeight="1" x14ac:dyDescent="0.25">
      <c r="A2" s="39"/>
      <c r="B2" s="145"/>
      <c r="C2" s="187"/>
    </row>
    <row r="3" spans="1:3" ht="16.5" customHeight="1" x14ac:dyDescent="0.25">
      <c r="A3" s="358" t="s">
        <v>1595</v>
      </c>
      <c r="B3" s="359"/>
      <c r="C3" s="360"/>
    </row>
    <row r="4" spans="1:3" ht="16.5" customHeight="1" x14ac:dyDescent="0.25">
      <c r="A4" s="358" t="s">
        <v>2</v>
      </c>
      <c r="B4" s="359"/>
      <c r="C4" s="360"/>
    </row>
    <row r="5" spans="1:3" x14ac:dyDescent="0.25">
      <c r="A5" s="358" t="s">
        <v>1594</v>
      </c>
      <c r="B5" s="359"/>
      <c r="C5" s="360"/>
    </row>
    <row r="6" spans="1:3" x14ac:dyDescent="0.25">
      <c r="A6" s="358" t="s">
        <v>1463</v>
      </c>
      <c r="B6" s="359"/>
      <c r="C6" s="360"/>
    </row>
    <row r="7" spans="1:3" x14ac:dyDescent="0.25">
      <c r="A7" s="358" t="s">
        <v>3</v>
      </c>
      <c r="B7" s="359"/>
      <c r="C7" s="360"/>
    </row>
    <row r="8" spans="1:3" x14ac:dyDescent="0.25">
      <c r="A8" s="39"/>
      <c r="B8" s="145"/>
      <c r="C8" s="187"/>
    </row>
    <row r="9" spans="1:3" x14ac:dyDescent="0.25">
      <c r="A9" s="39"/>
      <c r="B9" s="145"/>
      <c r="C9" s="187"/>
    </row>
    <row r="10" spans="1:3" x14ac:dyDescent="0.25">
      <c r="A10" s="39"/>
      <c r="B10" s="151">
        <v>2023</v>
      </c>
      <c r="C10" s="152">
        <v>2022</v>
      </c>
    </row>
    <row r="11" spans="1:3" x14ac:dyDescent="0.25">
      <c r="A11" s="46" t="s">
        <v>1822</v>
      </c>
      <c r="B11" s="188"/>
      <c r="C11" s="189"/>
    </row>
    <row r="12" spans="1:3" x14ac:dyDescent="0.25">
      <c r="A12" s="46" t="s">
        <v>1823</v>
      </c>
      <c r="B12" s="25">
        <f>-ESF!E64</f>
        <v>212893131.3499999</v>
      </c>
      <c r="C12" s="148">
        <f>-ESF!F64</f>
        <v>-976776738.35000038</v>
      </c>
    </row>
    <row r="13" spans="1:3" x14ac:dyDescent="0.25">
      <c r="A13" s="42" t="s">
        <v>1824</v>
      </c>
      <c r="B13" s="11">
        <f>-ESF!H63-ESF!F64</f>
        <v>-1520039243.6000004</v>
      </c>
      <c r="C13" s="149">
        <v>144475574</v>
      </c>
    </row>
    <row r="14" spans="1:3" x14ac:dyDescent="0.25">
      <c r="A14" s="42" t="s">
        <v>1825</v>
      </c>
      <c r="B14" s="11">
        <f>-ESF!H31</f>
        <v>163219152.91999972</v>
      </c>
      <c r="C14" s="149">
        <v>233630724</v>
      </c>
    </row>
    <row r="15" spans="1:3" x14ac:dyDescent="0.25">
      <c r="A15" s="42" t="s">
        <v>1832</v>
      </c>
      <c r="B15" s="11">
        <f>-ESF!H16</f>
        <v>-5191129693.6099987</v>
      </c>
      <c r="C15" s="149">
        <v>-1606562188</v>
      </c>
    </row>
    <row r="16" spans="1:3" x14ac:dyDescent="0.25">
      <c r="A16" s="42" t="s">
        <v>1844</v>
      </c>
      <c r="B16" s="11">
        <f>-ESF!H19</f>
        <v>17789958</v>
      </c>
      <c r="C16" s="149">
        <v>-134578212</v>
      </c>
    </row>
    <row r="17" spans="1:3" x14ac:dyDescent="0.25">
      <c r="A17" s="42" t="s">
        <v>1826</v>
      </c>
      <c r="B17" s="11">
        <f>-ESF!H32</f>
        <v>591966329.79999995</v>
      </c>
      <c r="C17" s="149">
        <v>-422696392</v>
      </c>
    </row>
    <row r="18" spans="1:3" x14ac:dyDescent="0.25">
      <c r="A18" s="42" t="s">
        <v>1827</v>
      </c>
      <c r="B18" s="11">
        <f>-ESF!H43+7651695380</f>
        <v>11643407775.780003</v>
      </c>
      <c r="C18" s="149">
        <v>2932754281</v>
      </c>
    </row>
    <row r="19" spans="1:3" x14ac:dyDescent="0.25">
      <c r="A19" s="42" t="s">
        <v>1828</v>
      </c>
      <c r="B19" s="11">
        <f>-ESF!H51</f>
        <v>-191008922.50000006</v>
      </c>
      <c r="C19" s="149">
        <v>85784692</v>
      </c>
    </row>
    <row r="20" spans="1:3" x14ac:dyDescent="0.25">
      <c r="A20" s="42" t="s">
        <v>1829</v>
      </c>
      <c r="B20" s="11">
        <f>-ESF!H53</f>
        <v>611881143</v>
      </c>
      <c r="C20" s="149">
        <v>716420195</v>
      </c>
    </row>
    <row r="21" spans="1:3" x14ac:dyDescent="0.25">
      <c r="A21" s="42" t="s">
        <v>1830</v>
      </c>
      <c r="B21" s="11">
        <f>-ESF!H56</f>
        <v>-10318556655.859974</v>
      </c>
      <c r="C21" s="149">
        <v>-1954550539</v>
      </c>
    </row>
    <row r="22" spans="1:3" x14ac:dyDescent="0.25">
      <c r="A22" s="42"/>
      <c r="B22" s="11"/>
      <c r="C22" s="150"/>
    </row>
    <row r="23" spans="1:3" x14ac:dyDescent="0.25">
      <c r="A23" s="46" t="s">
        <v>1831</v>
      </c>
      <c r="B23" s="25">
        <f>SUM(B12:B22)</f>
        <v>-3979577024.7199707</v>
      </c>
      <c r="C23" s="148">
        <f>SUM(C12:C21)</f>
        <v>-982098603.35000038</v>
      </c>
    </row>
    <row r="24" spans="1:3" x14ac:dyDescent="0.25">
      <c r="A24" s="42"/>
      <c r="C24" s="149"/>
    </row>
    <row r="25" spans="1:3" x14ac:dyDescent="0.25">
      <c r="A25" s="46" t="s">
        <v>1833</v>
      </c>
      <c r="C25" s="150"/>
    </row>
    <row r="26" spans="1:3" x14ac:dyDescent="0.25">
      <c r="A26" s="42" t="s">
        <v>1834</v>
      </c>
      <c r="B26" s="11">
        <f>+ESF!H40</f>
        <v>-23072015201</v>
      </c>
      <c r="C26" s="149">
        <v>-2902373089</v>
      </c>
    </row>
    <row r="27" spans="1:3" x14ac:dyDescent="0.25">
      <c r="A27" s="42"/>
      <c r="C27" s="150"/>
    </row>
    <row r="28" spans="1:3" x14ac:dyDescent="0.25">
      <c r="A28" s="46" t="s">
        <v>1835</v>
      </c>
      <c r="B28" s="25">
        <f>+B26</f>
        <v>-23072015201</v>
      </c>
      <c r="C28" s="148">
        <f>+C26</f>
        <v>-2902373089</v>
      </c>
    </row>
    <row r="29" spans="1:3" x14ac:dyDescent="0.25">
      <c r="A29" s="42"/>
      <c r="C29" s="150"/>
    </row>
    <row r="30" spans="1:3" x14ac:dyDescent="0.25">
      <c r="A30" s="46" t="s">
        <v>1836</v>
      </c>
      <c r="C30" s="150"/>
    </row>
    <row r="31" spans="1:3" x14ac:dyDescent="0.25">
      <c r="A31" s="42" t="s">
        <v>1837</v>
      </c>
      <c r="B31" s="190">
        <f>--ESF!H21</f>
        <v>-27798857353.919998</v>
      </c>
      <c r="C31" s="149">
        <v>-284835873</v>
      </c>
    </row>
    <row r="32" spans="1:3" x14ac:dyDescent="0.25">
      <c r="A32" s="42"/>
      <c r="C32" s="150"/>
    </row>
    <row r="33" spans="1:3" x14ac:dyDescent="0.25">
      <c r="A33" s="46" t="s">
        <v>1838</v>
      </c>
      <c r="B33" s="191">
        <f>+B31</f>
        <v>-27798857353.919998</v>
      </c>
      <c r="C33" s="148">
        <f>+C31</f>
        <v>-284835873</v>
      </c>
    </row>
    <row r="34" spans="1:3" x14ac:dyDescent="0.25">
      <c r="A34" s="42"/>
      <c r="C34" s="150"/>
    </row>
    <row r="35" spans="1:3" x14ac:dyDescent="0.25">
      <c r="A35" s="46" t="s">
        <v>1842</v>
      </c>
      <c r="B35" s="9">
        <f>+B23+B28+B33</f>
        <v>-54850449579.639969</v>
      </c>
      <c r="C35" s="148">
        <f>+C23+C28+C33</f>
        <v>-4169307565.3500004</v>
      </c>
    </row>
    <row r="36" spans="1:3" x14ac:dyDescent="0.25">
      <c r="A36" s="42"/>
      <c r="C36" s="150"/>
    </row>
    <row r="37" spans="1:3" x14ac:dyDescent="0.25">
      <c r="A37" s="46" t="s">
        <v>1843</v>
      </c>
      <c r="B37" s="25">
        <f>+C39</f>
        <v>3693592490.6499996</v>
      </c>
      <c r="C37" s="148">
        <v>7862900056</v>
      </c>
    </row>
    <row r="38" spans="1:3" x14ac:dyDescent="0.25">
      <c r="A38" s="192"/>
      <c r="B38" s="193"/>
      <c r="C38" s="189"/>
    </row>
    <row r="39" spans="1:3" x14ac:dyDescent="0.25">
      <c r="A39" s="7" t="s">
        <v>1839</v>
      </c>
      <c r="B39" s="194">
        <f>+B35+B37</f>
        <v>-51156857088.989967</v>
      </c>
      <c r="C39" s="148">
        <f>+C37+C35</f>
        <v>3693592490.6499996</v>
      </c>
    </row>
    <row r="40" spans="1:3" x14ac:dyDescent="0.25">
      <c r="A40" s="192"/>
      <c r="B40" s="193"/>
      <c r="C40" s="189"/>
    </row>
    <row r="41" spans="1:3" ht="16.5" thickBot="1" x14ac:dyDescent="0.3">
      <c r="A41" s="192"/>
      <c r="B41" s="193"/>
      <c r="C41" s="150"/>
    </row>
    <row r="42" spans="1:3" x14ac:dyDescent="0.25">
      <c r="A42" s="176"/>
      <c r="B42" s="140"/>
      <c r="C42" s="195"/>
    </row>
    <row r="43" spans="1:3" x14ac:dyDescent="0.25">
      <c r="A43" s="41"/>
      <c r="B43" s="1"/>
      <c r="C43" s="196"/>
    </row>
    <row r="44" spans="1:3" x14ac:dyDescent="0.25">
      <c r="A44" s="41"/>
      <c r="B44" s="1"/>
      <c r="C44" s="197"/>
    </row>
    <row r="45" spans="1:3" x14ac:dyDescent="0.25">
      <c r="A45" s="41"/>
      <c r="B45" s="1"/>
      <c r="C45" s="197"/>
    </row>
    <row r="46" spans="1:3" x14ac:dyDescent="0.25">
      <c r="A46" s="302" t="s">
        <v>1845</v>
      </c>
      <c r="B46" s="303"/>
      <c r="C46" s="304"/>
    </row>
    <row r="47" spans="1:3" x14ac:dyDescent="0.25">
      <c r="A47" s="340" t="s">
        <v>1850</v>
      </c>
      <c r="B47" s="341"/>
      <c r="C47" s="342"/>
    </row>
    <row r="48" spans="1:3" x14ac:dyDescent="0.25">
      <c r="A48" s="7" t="s">
        <v>1846</v>
      </c>
      <c r="B48" s="144" t="s">
        <v>1847</v>
      </c>
      <c r="C48" s="180" t="s">
        <v>1840</v>
      </c>
    </row>
    <row r="49" spans="1:3" x14ac:dyDescent="0.25">
      <c r="A49" s="41"/>
      <c r="B49" s="144" t="s">
        <v>1848</v>
      </c>
      <c r="C49" s="197"/>
    </row>
    <row r="50" spans="1:3" x14ac:dyDescent="0.25">
      <c r="A50" s="41"/>
      <c r="B50" s="1"/>
      <c r="C50" s="197"/>
    </row>
    <row r="51" spans="1:3" x14ac:dyDescent="0.25">
      <c r="A51" s="364"/>
      <c r="B51" s="365"/>
      <c r="C51" s="366"/>
    </row>
    <row r="52" spans="1:3" x14ac:dyDescent="0.25">
      <c r="A52" s="181"/>
      <c r="B52" s="182"/>
      <c r="C52" s="183"/>
    </row>
    <row r="53" spans="1:3" x14ac:dyDescent="0.25">
      <c r="A53" s="302" t="s">
        <v>1812</v>
      </c>
      <c r="B53" s="303"/>
      <c r="C53" s="304"/>
    </row>
    <row r="54" spans="1:3" x14ac:dyDescent="0.25">
      <c r="A54" s="302" t="s">
        <v>1813</v>
      </c>
      <c r="B54" s="303"/>
      <c r="C54" s="304"/>
    </row>
    <row r="55" spans="1:3" x14ac:dyDescent="0.25">
      <c r="A55" s="302" t="s">
        <v>1819</v>
      </c>
      <c r="B55" s="303"/>
      <c r="C55" s="304"/>
    </row>
    <row r="56" spans="1:3" x14ac:dyDescent="0.25">
      <c r="A56" s="181" t="s">
        <v>1821</v>
      </c>
      <c r="B56" s="1"/>
      <c r="C56" s="197"/>
    </row>
    <row r="57" spans="1:3" x14ac:dyDescent="0.25">
      <c r="A57" s="181" t="s">
        <v>1849</v>
      </c>
      <c r="B57" s="1"/>
      <c r="C57" s="197" t="s">
        <v>1841</v>
      </c>
    </row>
    <row r="58" spans="1:3" ht="16.5" thickBot="1" x14ac:dyDescent="0.3">
      <c r="A58" s="198" t="s">
        <v>1814</v>
      </c>
      <c r="B58" s="173"/>
      <c r="C58" s="199"/>
    </row>
  </sheetData>
  <mergeCells count="12">
    <mergeCell ref="A55:C55"/>
    <mergeCell ref="A51:C51"/>
    <mergeCell ref="A53:C53"/>
    <mergeCell ref="A54:C54"/>
    <mergeCell ref="A46:C46"/>
    <mergeCell ref="A47:C47"/>
    <mergeCell ref="A5:C5"/>
    <mergeCell ref="A6:C6"/>
    <mergeCell ref="A7:C7"/>
    <mergeCell ref="A1:C1"/>
    <mergeCell ref="A3:C3"/>
    <mergeCell ref="A4:C4"/>
  </mergeCells>
  <pageMargins left="0.7" right="0.7" top="0.75" bottom="0.75" header="0.3" footer="0.3"/>
  <pageSetup scale="7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ESF</vt:lpstr>
      <vt:lpstr>BG SEP 2024</vt:lpstr>
      <vt:lpstr>BG SEPT 2023</vt:lpstr>
      <vt:lpstr>NOTAS</vt:lpstr>
      <vt:lpstr>ER SEPTIEMBRE</vt:lpstr>
      <vt:lpstr>ER SEPT 2024</vt:lpstr>
      <vt:lpstr>ER SEPT  2023</vt:lpstr>
      <vt:lpstr>E.C PATRIMONIO</vt:lpstr>
      <vt:lpstr>F. EFECTIVO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dramirez</dc:creator>
  <cp:lastModifiedBy>Anlly Agudelo</cp:lastModifiedBy>
  <cp:lastPrinted>2024-10-22T20:51:25Z</cp:lastPrinted>
  <dcterms:created xsi:type="dcterms:W3CDTF">2023-02-25T17:43:49Z</dcterms:created>
  <dcterms:modified xsi:type="dcterms:W3CDTF">2024-12-13T15:43:06Z</dcterms:modified>
</cp:coreProperties>
</file>