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ESTADOS FINANCIEROS\"/>
    </mc:Choice>
  </mc:AlternateContent>
  <xr:revisionPtr revIDLastSave="0" documentId="13_ncr:1_{7160E935-0682-4387-97E5-2D04ED9E4183}" xr6:coauthVersionLast="47" xr6:coauthVersionMax="47" xr10:uidLastSave="{00000000-0000-0000-0000-000000000000}"/>
  <bookViews>
    <workbookView xWindow="-120" yWindow="-120" windowWidth="29040" windowHeight="15840" activeTab="7" xr2:uid="{61213A42-03A7-4174-9E48-E12434323DE3}"/>
  </bookViews>
  <sheets>
    <sheet name="ESF" sheetId="3" r:id="rId1"/>
    <sheet name="BG JUN 2024" sheetId="4" state="hidden" r:id="rId2"/>
    <sheet name="BG JUNIO 2023" sheetId="9" state="hidden" r:id="rId3"/>
    <sheet name="NOTAS" sheetId="17" state="hidden" r:id="rId4"/>
    <sheet name="ER DICIEMBRE" sheetId="11" r:id="rId5"/>
    <sheet name="ER JUN 2024" sheetId="13" state="hidden" r:id="rId6"/>
    <sheet name="ER JUN 2023" sheetId="16" state="hidden" r:id="rId7"/>
    <sheet name="E.C PATRIMONIO" sheetId="15" r:id="rId8"/>
    <sheet name="F. EFECTIVO" sheetId="14" state="hidden" r:id="rId9"/>
  </sheets>
  <externalReferences>
    <externalReference r:id="rId10"/>
  </externalReferences>
  <definedNames>
    <definedName name="_xlnm._FilterDatabase" localSheetId="1" hidden="1">'BG JUN 2024'!$A$1:$G$995</definedName>
    <definedName name="_xlnm._FilterDatabase" localSheetId="2" hidden="1">'BG JUNIO 2023'!$A$1:$D$980</definedName>
    <definedName name="_xlnm._FilterDatabase" localSheetId="6" hidden="1">'ER JUN 2023'!$A$1:$D$103</definedName>
    <definedName name="_xlnm._FilterDatabase" localSheetId="5" hidden="1">'ER JUN 2024'!$A$1:$I$266</definedName>
    <definedName name="_xlnm._FilterDatabase" localSheetId="0" hidden="1">ESF!$A$9:$G$64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5" l="1"/>
  <c r="C12" i="15"/>
  <c r="C11" i="15"/>
  <c r="C10" i="15"/>
  <c r="F363" i="17"/>
  <c r="F364" i="17"/>
  <c r="F365" i="17"/>
  <c r="F366" i="17"/>
  <c r="F367" i="17"/>
  <c r="F368" i="17"/>
  <c r="E368" i="17"/>
  <c r="E367" i="17"/>
  <c r="E366" i="17"/>
  <c r="E365" i="17"/>
  <c r="E361" i="17"/>
  <c r="E364" i="17"/>
  <c r="E363" i="17"/>
  <c r="D366" i="17"/>
  <c r="D368" i="17"/>
  <c r="D367" i="17"/>
  <c r="D365" i="17"/>
  <c r="D364" i="17"/>
  <c r="D363" i="17"/>
  <c r="D373" i="17"/>
  <c r="E362" i="17" l="1"/>
  <c r="D362" i="17"/>
  <c r="D361" i="17" s="1"/>
  <c r="E341" i="17"/>
  <c r="D344" i="17"/>
  <c r="D343" i="17" s="1"/>
  <c r="D342" i="17"/>
  <c r="D341" i="17" s="1"/>
  <c r="D283" i="17"/>
  <c r="D384" i="17"/>
  <c r="D276" i="17"/>
  <c r="D275" i="17"/>
  <c r="D274" i="17"/>
  <c r="E228" i="17"/>
  <c r="E227" i="17"/>
  <c r="E226" i="17"/>
  <c r="E225" i="17"/>
  <c r="E224" i="17"/>
  <c r="E223" i="17"/>
  <c r="E222" i="17"/>
  <c r="E221" i="17"/>
  <c r="E69" i="17"/>
  <c r="D69" i="17"/>
  <c r="E62" i="17"/>
  <c r="E61" i="17"/>
  <c r="E60" i="17"/>
  <c r="E59" i="17"/>
  <c r="E58" i="17"/>
  <c r="E57" i="17"/>
  <c r="D62" i="17"/>
  <c r="D61" i="17"/>
  <c r="D60" i="17"/>
  <c r="D59" i="17"/>
  <c r="D58" i="17"/>
  <c r="D57" i="17"/>
  <c r="D41" i="11"/>
  <c r="D37" i="11"/>
  <c r="D38" i="11"/>
  <c r="D36" i="11"/>
  <c r="D35" i="11"/>
  <c r="D326" i="17" s="1"/>
  <c r="D34" i="11"/>
  <c r="D33" i="11"/>
  <c r="E34" i="11"/>
  <c r="E325" i="17" s="1"/>
  <c r="D32" i="11"/>
  <c r="D320" i="17" s="1"/>
  <c r="D31" i="11"/>
  <c r="D316" i="17" s="1"/>
  <c r="D30" i="11"/>
  <c r="D29" i="11"/>
  <c r="D28" i="11"/>
  <c r="D315" i="17" s="1"/>
  <c r="D27" i="11"/>
  <c r="D323" i="17" s="1"/>
  <c r="D26" i="11"/>
  <c r="D24" i="11"/>
  <c r="D23" i="11"/>
  <c r="D22" i="11"/>
  <c r="D21" i="11"/>
  <c r="D20" i="11"/>
  <c r="D19" i="11"/>
  <c r="D18" i="11"/>
  <c r="D11" i="11"/>
  <c r="D16" i="11"/>
  <c r="D15" i="11"/>
  <c r="D14" i="11"/>
  <c r="D13" i="11"/>
  <c r="D12" i="11"/>
  <c r="A2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E16" i="11"/>
  <c r="E297" i="17" s="1"/>
  <c r="E15" i="11"/>
  <c r="E299" i="17" s="1"/>
  <c r="E14" i="11"/>
  <c r="E13" i="11"/>
  <c r="E290" i="17" s="1"/>
  <c r="E12" i="11"/>
  <c r="E11" i="11"/>
  <c r="E41" i="11"/>
  <c r="E40" i="11"/>
  <c r="G40" i="11" s="1"/>
  <c r="E37" i="11"/>
  <c r="E305" i="17" s="1"/>
  <c r="E38" i="11"/>
  <c r="E327" i="17" s="1"/>
  <c r="E36" i="11"/>
  <c r="E317" i="17" s="1"/>
  <c r="E35" i="11"/>
  <c r="E326" i="17" s="1"/>
  <c r="E33" i="11"/>
  <c r="E32" i="11"/>
  <c r="E320" i="17" s="1"/>
  <c r="E31" i="11"/>
  <c r="E30" i="11"/>
  <c r="E324" i="17" s="1"/>
  <c r="E29" i="11"/>
  <c r="E319" i="17" s="1"/>
  <c r="E28" i="11"/>
  <c r="E315" i="17" s="1"/>
  <c r="E27" i="11"/>
  <c r="E26" i="11"/>
  <c r="E322" i="17" s="1"/>
  <c r="E25" i="11"/>
  <c r="F25" i="11" s="1"/>
  <c r="E24" i="11"/>
  <c r="E318" i="17" s="1"/>
  <c r="E23" i="11"/>
  <c r="E314" i="17" s="1"/>
  <c r="E22" i="11"/>
  <c r="E313" i="17" s="1"/>
  <c r="E21" i="11"/>
  <c r="E312" i="17" s="1"/>
  <c r="E20" i="11"/>
  <c r="E19" i="11"/>
  <c r="E18" i="11"/>
  <c r="E310" i="17" s="1"/>
  <c r="E328" i="17" l="1"/>
  <c r="E289" i="17"/>
  <c r="E311" i="17"/>
  <c r="F27" i="11"/>
  <c r="F31" i="11"/>
  <c r="F14" i="11"/>
  <c r="E304" i="17"/>
  <c r="F12" i="11"/>
  <c r="F16" i="11"/>
  <c r="F20" i="11"/>
  <c r="F24" i="11"/>
  <c r="F29" i="11"/>
  <c r="F40" i="11"/>
  <c r="E296" i="17"/>
  <c r="E321" i="17"/>
  <c r="F321" i="17" s="1"/>
  <c r="E295" i="17"/>
  <c r="F13" i="11"/>
  <c r="F21" i="11"/>
  <c r="F26" i="11"/>
  <c r="F30" i="11"/>
  <c r="F33" i="11"/>
  <c r="G25" i="11"/>
  <c r="F18" i="11"/>
  <c r="F22" i="11"/>
  <c r="F36" i="11"/>
  <c r="F38" i="11"/>
  <c r="E316" i="17"/>
  <c r="F316" i="17" s="1"/>
  <c r="E334" i="17"/>
  <c r="F34" i="11"/>
  <c r="F37" i="11"/>
  <c r="E291" i="17"/>
  <c r="E298" i="17"/>
  <c r="E323" i="17"/>
  <c r="F15" i="11"/>
  <c r="G19" i="11"/>
  <c r="G23" i="11"/>
  <c r="F41" i="11"/>
  <c r="F23" i="11"/>
  <c r="F19" i="11"/>
  <c r="D295" i="17"/>
  <c r="D291" i="17"/>
  <c r="G31" i="11"/>
  <c r="G20" i="11"/>
  <c r="G14" i="11"/>
  <c r="D334" i="17"/>
  <c r="G11" i="11"/>
  <c r="G27" i="11"/>
  <c r="D296" i="17"/>
  <c r="D322" i="17"/>
  <c r="F322" i="17" s="1"/>
  <c r="D327" i="17"/>
  <c r="D324" i="17"/>
  <c r="G18" i="11"/>
  <c r="F11" i="11"/>
  <c r="D318" i="17"/>
  <c r="F318" i="17" s="1"/>
  <c r="G36" i="11"/>
  <c r="G24" i="11"/>
  <c r="D305" i="17"/>
  <c r="F320" i="17"/>
  <c r="D10" i="11"/>
  <c r="F35" i="11"/>
  <c r="G16" i="11"/>
  <c r="G12" i="11"/>
  <c r="G37" i="11"/>
  <c r="G33" i="11"/>
  <c r="G29" i="11"/>
  <c r="G21" i="11"/>
  <c r="G41" i="11"/>
  <c r="D290" i="17"/>
  <c r="D298" i="17"/>
  <c r="D304" i="17"/>
  <c r="D310" i="17"/>
  <c r="D312" i="17"/>
  <c r="D314" i="17"/>
  <c r="D328" i="17"/>
  <c r="F328" i="17" s="1"/>
  <c r="F32" i="11"/>
  <c r="G15" i="11"/>
  <c r="G32" i="11"/>
  <c r="G28" i="11"/>
  <c r="D299" i="17"/>
  <c r="D311" i="17"/>
  <c r="D313" i="17"/>
  <c r="D325" i="17"/>
  <c r="F28" i="11"/>
  <c r="G35" i="11"/>
  <c r="G13" i="11"/>
  <c r="G38" i="11"/>
  <c r="G34" i="11"/>
  <c r="G30" i="11"/>
  <c r="G26" i="11"/>
  <c r="G22" i="11"/>
  <c r="D289" i="17"/>
  <c r="D297" i="17"/>
  <c r="D317" i="17"/>
  <c r="F317" i="17" s="1"/>
  <c r="D319" i="17"/>
  <c r="F319" i="17" s="1"/>
  <c r="D336" i="17"/>
  <c r="D273" i="17"/>
  <c r="E220" i="17"/>
  <c r="D17" i="3"/>
  <c r="E13" i="3"/>
  <c r="E12" i="3"/>
  <c r="E309" i="17" l="1"/>
  <c r="D309" i="17"/>
  <c r="D294" i="17"/>
  <c r="D16" i="17"/>
  <c r="E24" i="17"/>
  <c r="E32" i="17"/>
  <c r="E25" i="17"/>
  <c r="E38" i="17"/>
  <c r="E37" i="17" s="1"/>
  <c r="E33" i="17"/>
  <c r="D51" i="17"/>
  <c r="D63" i="3"/>
  <c r="D284" i="17" s="1"/>
  <c r="D61" i="3"/>
  <c r="D282" i="17" s="1"/>
  <c r="D58" i="3"/>
  <c r="D270" i="17" s="1"/>
  <c r="D57" i="3"/>
  <c r="D269" i="17" s="1"/>
  <c r="D55" i="3"/>
  <c r="D259" i="17" s="1"/>
  <c r="D54" i="3"/>
  <c r="D258" i="17" s="1"/>
  <c r="D52" i="3"/>
  <c r="D232" i="17" s="1"/>
  <c r="D231" i="17" s="1"/>
  <c r="D50" i="3"/>
  <c r="D199" i="17" s="1"/>
  <c r="D49" i="3"/>
  <c r="D198" i="17" s="1"/>
  <c r="D48" i="3"/>
  <c r="D197" i="17" s="1"/>
  <c r="D47" i="3"/>
  <c r="D196" i="17" s="1"/>
  <c r="D46" i="3"/>
  <c r="D195" i="17" s="1"/>
  <c r="D45" i="3"/>
  <c r="D194" i="17" s="1"/>
  <c r="D44" i="3"/>
  <c r="D193" i="17" s="1"/>
  <c r="D38" i="3"/>
  <c r="D131" i="17" s="1"/>
  <c r="D37" i="3"/>
  <c r="D130" i="17" s="1"/>
  <c r="D36" i="3"/>
  <c r="D155" i="17" s="1"/>
  <c r="D35" i="3"/>
  <c r="D34" i="3"/>
  <c r="D154" i="17" s="1"/>
  <c r="D33" i="3"/>
  <c r="D153" i="17" s="1"/>
  <c r="D24" i="3"/>
  <c r="D31" i="3"/>
  <c r="D30" i="3"/>
  <c r="D29" i="3"/>
  <c r="D28" i="3"/>
  <c r="D27" i="3"/>
  <c r="D25" i="3"/>
  <c r="D23" i="3"/>
  <c r="D22" i="3"/>
  <c r="D20" i="3"/>
  <c r="D66" i="17" s="1"/>
  <c r="D18" i="3"/>
  <c r="D15" i="3"/>
  <c r="D13" i="3"/>
  <c r="D12" i="3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F2" i="9"/>
  <c r="E63" i="3"/>
  <c r="E284" i="17" s="1"/>
  <c r="E62" i="3"/>
  <c r="E283" i="17" s="1"/>
  <c r="E61" i="3"/>
  <c r="E282" i="17" s="1"/>
  <c r="E55" i="3"/>
  <c r="E259" i="17" s="1"/>
  <c r="E45" i="3"/>
  <c r="E194" i="17" s="1"/>
  <c r="E58" i="3"/>
  <c r="E270" i="17" s="1"/>
  <c r="E57" i="3"/>
  <c r="E269" i="17" s="1"/>
  <c r="E54" i="3"/>
  <c r="E52" i="3"/>
  <c r="E232" i="17" s="1"/>
  <c r="E50" i="3"/>
  <c r="E199" i="17" s="1"/>
  <c r="E49" i="3"/>
  <c r="E198" i="17" s="1"/>
  <c r="E48" i="3"/>
  <c r="E197" i="17" s="1"/>
  <c r="E47" i="3"/>
  <c r="E196" i="17" s="1"/>
  <c r="E46" i="3"/>
  <c r="E195" i="17" s="1"/>
  <c r="E44" i="3"/>
  <c r="E193" i="17" s="1"/>
  <c r="E42" i="3"/>
  <c r="E163" i="17" s="1"/>
  <c r="E41" i="3"/>
  <c r="G41" i="3" s="1"/>
  <c r="E38" i="3"/>
  <c r="E131" i="17" s="1"/>
  <c r="E37" i="3"/>
  <c r="E130" i="17" s="1"/>
  <c r="E36" i="3"/>
  <c r="E155" i="17" s="1"/>
  <c r="E34" i="3"/>
  <c r="E154" i="17" s="1"/>
  <c r="E35" i="3"/>
  <c r="E33" i="3"/>
  <c r="E153" i="17" s="1"/>
  <c r="E31" i="3"/>
  <c r="E30" i="3"/>
  <c r="E29" i="3"/>
  <c r="E28" i="3"/>
  <c r="E27" i="3"/>
  <c r="E26" i="3"/>
  <c r="E25" i="3"/>
  <c r="E24" i="3"/>
  <c r="E23" i="3"/>
  <c r="E22" i="3"/>
  <c r="E20" i="3"/>
  <c r="E18" i="3"/>
  <c r="E52" i="17" s="1"/>
  <c r="E17" i="3"/>
  <c r="F17" i="3" s="1"/>
  <c r="E15" i="3"/>
  <c r="E42" i="17" s="1"/>
  <c r="A943" i="9"/>
  <c r="A942" i="9"/>
  <c r="A941" i="9"/>
  <c r="A940" i="9"/>
  <c r="A939" i="9"/>
  <c r="A938" i="9"/>
  <c r="A937" i="9"/>
  <c r="A936" i="9"/>
  <c r="A935" i="9"/>
  <c r="A934" i="9"/>
  <c r="A933" i="9"/>
  <c r="A932" i="9"/>
  <c r="A931" i="9"/>
  <c r="A930" i="9"/>
  <c r="A929" i="9"/>
  <c r="A928" i="9"/>
  <c r="A927" i="9"/>
  <c r="A926" i="9"/>
  <c r="A925" i="9"/>
  <c r="A924" i="9"/>
  <c r="A923" i="9"/>
  <c r="A922" i="9"/>
  <c r="A921" i="9"/>
  <c r="A920" i="9"/>
  <c r="A919" i="9"/>
  <c r="A918" i="9"/>
  <c r="A917" i="9"/>
  <c r="A916" i="9"/>
  <c r="A915" i="9"/>
  <c r="A914" i="9"/>
  <c r="A913" i="9"/>
  <c r="A912" i="9"/>
  <c r="A911" i="9"/>
  <c r="A910" i="9"/>
  <c r="A909" i="9"/>
  <c r="A908" i="9"/>
  <c r="A907" i="9"/>
  <c r="A906" i="9"/>
  <c r="A905" i="9"/>
  <c r="A904" i="9"/>
  <c r="A903" i="9"/>
  <c r="A902" i="9"/>
  <c r="A901" i="9"/>
  <c r="A900" i="9"/>
  <c r="A899" i="9"/>
  <c r="A898" i="9"/>
  <c r="A897" i="9"/>
  <c r="A896" i="9"/>
  <c r="A895" i="9"/>
  <c r="A894" i="9"/>
  <c r="A893" i="9"/>
  <c r="A892" i="9"/>
  <c r="A891" i="9"/>
  <c r="A890" i="9"/>
  <c r="A889" i="9"/>
  <c r="A888" i="9"/>
  <c r="A887" i="9"/>
  <c r="A886" i="9"/>
  <c r="A885" i="9"/>
  <c r="A884" i="9"/>
  <c r="A883" i="9"/>
  <c r="A882" i="9"/>
  <c r="A881" i="9"/>
  <c r="A880" i="9"/>
  <c r="A879" i="9"/>
  <c r="A878" i="9"/>
  <c r="A877" i="9"/>
  <c r="A876" i="9"/>
  <c r="A875" i="9"/>
  <c r="A874" i="9"/>
  <c r="A873" i="9"/>
  <c r="A872" i="9"/>
  <c r="A871" i="9"/>
  <c r="A870" i="9"/>
  <c r="A869" i="9"/>
  <c r="A868" i="9"/>
  <c r="A867" i="9"/>
  <c r="A866" i="9"/>
  <c r="A865" i="9"/>
  <c r="A864" i="9"/>
  <c r="A863" i="9"/>
  <c r="A862" i="9"/>
  <c r="A861" i="9"/>
  <c r="A860" i="9"/>
  <c r="A859" i="9"/>
  <c r="A858" i="9"/>
  <c r="A857" i="9"/>
  <c r="A856" i="9"/>
  <c r="A855" i="9"/>
  <c r="A854" i="9"/>
  <c r="A853" i="9"/>
  <c r="A852" i="9"/>
  <c r="A851" i="9"/>
  <c r="A850" i="9"/>
  <c r="A849" i="9"/>
  <c r="A848" i="9"/>
  <c r="A847" i="9"/>
  <c r="A846" i="9"/>
  <c r="A845" i="9"/>
  <c r="A844" i="9"/>
  <c r="A843" i="9"/>
  <c r="A842" i="9"/>
  <c r="A841" i="9"/>
  <c r="A840" i="9"/>
  <c r="A839" i="9"/>
  <c r="A838" i="9"/>
  <c r="A837" i="9"/>
  <c r="A836" i="9"/>
  <c r="A835" i="9"/>
  <c r="A834" i="9"/>
  <c r="A833" i="9"/>
  <c r="A832" i="9"/>
  <c r="A831" i="9"/>
  <c r="A830" i="9"/>
  <c r="A829" i="9"/>
  <c r="A828" i="9"/>
  <c r="A827" i="9"/>
  <c r="A826" i="9"/>
  <c r="A825" i="9"/>
  <c r="A824" i="9"/>
  <c r="A823" i="9"/>
  <c r="A822" i="9"/>
  <c r="A821" i="9"/>
  <c r="A820" i="9"/>
  <c r="A819" i="9"/>
  <c r="A818" i="9"/>
  <c r="A817" i="9"/>
  <c r="A816" i="9"/>
  <c r="A815" i="9"/>
  <c r="A814" i="9"/>
  <c r="A813" i="9"/>
  <c r="A812" i="9"/>
  <c r="A811" i="9"/>
  <c r="A810" i="9"/>
  <c r="A809" i="9"/>
  <c r="A808" i="9"/>
  <c r="A807" i="9"/>
  <c r="A806" i="9"/>
  <c r="A805" i="9"/>
  <c r="A804" i="9"/>
  <c r="A803" i="9"/>
  <c r="A802" i="9"/>
  <c r="A801" i="9"/>
  <c r="A800" i="9"/>
  <c r="A799" i="9"/>
  <c r="A798" i="9"/>
  <c r="A797" i="9"/>
  <c r="A796" i="9"/>
  <c r="A795" i="9"/>
  <c r="A794" i="9"/>
  <c r="A793" i="9"/>
  <c r="A792" i="9"/>
  <c r="A791" i="9"/>
  <c r="A790" i="9"/>
  <c r="A789" i="9"/>
  <c r="A788" i="9"/>
  <c r="A787" i="9"/>
  <c r="A786" i="9"/>
  <c r="A785" i="9"/>
  <c r="A784" i="9"/>
  <c r="A783" i="9"/>
  <c r="A782" i="9"/>
  <c r="A781" i="9"/>
  <c r="A780" i="9"/>
  <c r="A779" i="9"/>
  <c r="A778" i="9"/>
  <c r="A777" i="9"/>
  <c r="A776" i="9"/>
  <c r="A775" i="9"/>
  <c r="A774" i="9"/>
  <c r="A773" i="9"/>
  <c r="A772" i="9"/>
  <c r="A771" i="9"/>
  <c r="A770" i="9"/>
  <c r="A769" i="9"/>
  <c r="A768" i="9"/>
  <c r="A767" i="9"/>
  <c r="A766" i="9"/>
  <c r="A765" i="9"/>
  <c r="A764" i="9"/>
  <c r="A763" i="9"/>
  <c r="A762" i="9"/>
  <c r="A761" i="9"/>
  <c r="A760" i="9"/>
  <c r="A759" i="9"/>
  <c r="A758" i="9"/>
  <c r="A757" i="9"/>
  <c r="A756" i="9"/>
  <c r="A755" i="9"/>
  <c r="A754" i="9"/>
  <c r="A753" i="9"/>
  <c r="A752" i="9"/>
  <c r="A751" i="9"/>
  <c r="A750" i="9"/>
  <c r="A749" i="9"/>
  <c r="A748" i="9"/>
  <c r="A747" i="9"/>
  <c r="A746" i="9"/>
  <c r="A745" i="9"/>
  <c r="A744" i="9"/>
  <c r="A743" i="9"/>
  <c r="A742" i="9"/>
  <c r="A741" i="9"/>
  <c r="A740" i="9"/>
  <c r="A739" i="9"/>
  <c r="A738" i="9"/>
  <c r="A737" i="9"/>
  <c r="A736" i="9"/>
  <c r="A735" i="9"/>
  <c r="A734" i="9"/>
  <c r="A733" i="9"/>
  <c r="A732" i="9"/>
  <c r="A731" i="9"/>
  <c r="A730" i="9"/>
  <c r="A729" i="9"/>
  <c r="A728" i="9"/>
  <c r="A727" i="9"/>
  <c r="A726" i="9"/>
  <c r="A725" i="9"/>
  <c r="A724" i="9"/>
  <c r="A723" i="9"/>
  <c r="A722" i="9"/>
  <c r="A721" i="9"/>
  <c r="A720" i="9"/>
  <c r="A719" i="9"/>
  <c r="A718" i="9"/>
  <c r="A717" i="9"/>
  <c r="A716" i="9"/>
  <c r="A715" i="9"/>
  <c r="A714" i="9"/>
  <c r="A713" i="9"/>
  <c r="A712" i="9"/>
  <c r="A711" i="9"/>
  <c r="A710" i="9"/>
  <c r="A709" i="9"/>
  <c r="A708" i="9"/>
  <c r="A707" i="9"/>
  <c r="A706" i="9"/>
  <c r="A705" i="9"/>
  <c r="A704" i="9"/>
  <c r="A703" i="9"/>
  <c r="A702" i="9"/>
  <c r="A701" i="9"/>
  <c r="A700" i="9"/>
  <c r="A699" i="9"/>
  <c r="A698" i="9"/>
  <c r="A697" i="9"/>
  <c r="A696" i="9"/>
  <c r="A695" i="9"/>
  <c r="A694" i="9"/>
  <c r="A693" i="9"/>
  <c r="A692" i="9"/>
  <c r="A691" i="9"/>
  <c r="A690" i="9"/>
  <c r="A689" i="9"/>
  <c r="A688" i="9"/>
  <c r="A687" i="9"/>
  <c r="A686" i="9"/>
  <c r="A685" i="9"/>
  <c r="A684" i="9"/>
  <c r="A683" i="9"/>
  <c r="A682" i="9"/>
  <c r="A681" i="9"/>
  <c r="A680" i="9"/>
  <c r="A679" i="9"/>
  <c r="A678" i="9"/>
  <c r="A677" i="9"/>
  <c r="A676" i="9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E258" i="17" l="1"/>
  <c r="E264" i="17"/>
  <c r="F264" i="17" s="1"/>
  <c r="E263" i="17"/>
  <c r="G17" i="3"/>
  <c r="E192" i="17"/>
  <c r="E19" i="3"/>
  <c r="E7" i="17" s="1"/>
  <c r="E66" i="17"/>
  <c r="E234" i="17"/>
  <c r="E231" i="17"/>
  <c r="E233" i="17" s="1"/>
  <c r="D192" i="17"/>
  <c r="F26" i="3"/>
  <c r="G26" i="3"/>
  <c r="F62" i="3"/>
  <c r="G62" i="3"/>
  <c r="E16" i="3"/>
  <c r="E6" i="17" s="1"/>
  <c r="E51" i="17"/>
  <c r="F42" i="3"/>
  <c r="G42" i="3"/>
  <c r="D32" i="17"/>
  <c r="D24" i="17"/>
  <c r="G12" i="3"/>
  <c r="F12" i="3"/>
  <c r="D19" i="3"/>
  <c r="G20" i="3"/>
  <c r="F20" i="3"/>
  <c r="G27" i="3"/>
  <c r="F27" i="3"/>
  <c r="G31" i="3"/>
  <c r="F31" i="3"/>
  <c r="G35" i="3"/>
  <c r="F35" i="3"/>
  <c r="G44" i="3"/>
  <c r="F44" i="3"/>
  <c r="F48" i="3"/>
  <c r="G48" i="3"/>
  <c r="G54" i="3"/>
  <c r="F54" i="3"/>
  <c r="G61" i="3"/>
  <c r="F61" i="3"/>
  <c r="D38" i="17"/>
  <c r="D37" i="17" s="1"/>
  <c r="D33" i="17"/>
  <c r="D25" i="17"/>
  <c r="G13" i="3"/>
  <c r="F13" i="3"/>
  <c r="F22" i="3"/>
  <c r="G22" i="3"/>
  <c r="G28" i="3"/>
  <c r="F28" i="3"/>
  <c r="F24" i="3"/>
  <c r="G24" i="3"/>
  <c r="G36" i="3"/>
  <c r="F36" i="3"/>
  <c r="G45" i="3"/>
  <c r="F45" i="3"/>
  <c r="G49" i="3"/>
  <c r="F49" i="3"/>
  <c r="F55" i="3"/>
  <c r="G55" i="3"/>
  <c r="F63" i="3"/>
  <c r="G63" i="3"/>
  <c r="D42" i="17"/>
  <c r="D41" i="17" s="1"/>
  <c r="G15" i="3"/>
  <c r="F15" i="3"/>
  <c r="G23" i="3"/>
  <c r="F23" i="3"/>
  <c r="G29" i="3"/>
  <c r="F29" i="3"/>
  <c r="G33" i="3"/>
  <c r="F33" i="3"/>
  <c r="G37" i="3"/>
  <c r="F37" i="3"/>
  <c r="F46" i="3"/>
  <c r="G46" i="3"/>
  <c r="F50" i="3"/>
  <c r="G50" i="3"/>
  <c r="G57" i="3"/>
  <c r="F57" i="3"/>
  <c r="D52" i="17"/>
  <c r="F18" i="3"/>
  <c r="G18" i="3"/>
  <c r="G25" i="3"/>
  <c r="F25" i="3"/>
  <c r="G30" i="3"/>
  <c r="F30" i="3"/>
  <c r="G34" i="3"/>
  <c r="F34" i="3"/>
  <c r="G38" i="3"/>
  <c r="F38" i="3"/>
  <c r="G47" i="3"/>
  <c r="F47" i="3"/>
  <c r="F52" i="3"/>
  <c r="G52" i="3"/>
  <c r="G58" i="3"/>
  <c r="F58" i="3"/>
  <c r="D16" i="3"/>
  <c r="D21" i="3"/>
  <c r="D8" i="17" s="1"/>
  <c r="C33" i="14"/>
  <c r="C28" i="14"/>
  <c r="F373" i="17"/>
  <c r="D241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34" i="17"/>
  <c r="D376" i="17"/>
  <c r="F376" i="17" s="1"/>
  <c r="D379" i="17"/>
  <c r="F379" i="17" s="1"/>
  <c r="D378" i="17"/>
  <c r="F378" i="17" s="1"/>
  <c r="D377" i="17"/>
  <c r="F377" i="17" s="1"/>
  <c r="D357" i="17"/>
  <c r="D355" i="17"/>
  <c r="D358" i="17"/>
  <c r="D356" i="17"/>
  <c r="D353" i="17"/>
  <c r="D352" i="17"/>
  <c r="E358" i="17"/>
  <c r="E355" i="17"/>
  <c r="E357" i="17"/>
  <c r="F357" i="17" s="1"/>
  <c r="E356" i="17"/>
  <c r="E354" i="17"/>
  <c r="F354" i="17" s="1"/>
  <c r="F333" i="17"/>
  <c r="F334" i="17"/>
  <c r="E338" i="17"/>
  <c r="F338" i="17" s="1"/>
  <c r="E336" i="17"/>
  <c r="E335" i="17" s="1"/>
  <c r="F303" i="17"/>
  <c r="F283" i="17"/>
  <c r="E268" i="17"/>
  <c r="D263" i="17"/>
  <c r="G259" i="17"/>
  <c r="F205" i="17"/>
  <c r="F163" i="17"/>
  <c r="F78" i="17"/>
  <c r="G92" i="17"/>
  <c r="D109" i="17"/>
  <c r="D111" i="17" s="1"/>
  <c r="D99" i="17"/>
  <c r="F73" i="17"/>
  <c r="F72" i="17"/>
  <c r="D47" i="17"/>
  <c r="E47" i="17"/>
  <c r="E46" i="17"/>
  <c r="F31" i="17"/>
  <c r="F23" i="17"/>
  <c r="C32" i="17"/>
  <c r="E11" i="15"/>
  <c r="F10" i="15"/>
  <c r="F16" i="3" l="1"/>
  <c r="D6" i="17"/>
  <c r="F19" i="3"/>
  <c r="D7" i="17"/>
  <c r="D372" i="17"/>
  <c r="F372" i="17" s="1"/>
  <c r="F344" i="17"/>
  <c r="D371" i="17"/>
  <c r="F371" i="17" s="1"/>
  <c r="D239" i="17"/>
  <c r="F361" i="17"/>
  <c r="F11" i="15"/>
  <c r="F355" i="17"/>
  <c r="F362" i="17"/>
  <c r="F356" i="17"/>
  <c r="F358" i="17"/>
  <c r="G355" i="17"/>
  <c r="F336" i="17"/>
  <c r="E343" i="17"/>
  <c r="F343" i="17" s="1"/>
  <c r="F342" i="17"/>
  <c r="E337" i="17"/>
  <c r="F337" i="17" s="1"/>
  <c r="D335" i="17"/>
  <c r="D331" i="17" s="1"/>
  <c r="F153" i="17"/>
  <c r="F196" i="17"/>
  <c r="D268" i="17"/>
  <c r="F268" i="17" s="1"/>
  <c r="F270" i="17"/>
  <c r="F234" i="17"/>
  <c r="F259" i="17"/>
  <c r="F263" i="17"/>
  <c r="F282" i="17"/>
  <c r="E257" i="17"/>
  <c r="F258" i="17"/>
  <c r="F231" i="17"/>
  <c r="D257" i="17"/>
  <c r="D233" i="17"/>
  <c r="F233" i="17" s="1"/>
  <c r="F269" i="17"/>
  <c r="F284" i="17"/>
  <c r="E160" i="17"/>
  <c r="F160" i="17" s="1"/>
  <c r="F195" i="17"/>
  <c r="F199" i="17"/>
  <c r="F232" i="17"/>
  <c r="F197" i="17"/>
  <c r="E152" i="17"/>
  <c r="F193" i="17"/>
  <c r="F155" i="17"/>
  <c r="F194" i="17"/>
  <c r="F198" i="17"/>
  <c r="F206" i="17"/>
  <c r="D152" i="17"/>
  <c r="F154" i="17"/>
  <c r="D129" i="17"/>
  <c r="E129" i="17"/>
  <c r="F130" i="17"/>
  <c r="F131" i="17"/>
  <c r="E102" i="17"/>
  <c r="E104" i="17" s="1"/>
  <c r="F77" i="17"/>
  <c r="F76" i="17"/>
  <c r="F79" i="17"/>
  <c r="F65" i="17"/>
  <c r="F71" i="17"/>
  <c r="F58" i="17"/>
  <c r="F66" i="17"/>
  <c r="F74" i="17"/>
  <c r="E56" i="17"/>
  <c r="F70" i="17"/>
  <c r="F75" i="17"/>
  <c r="G84" i="17" s="1"/>
  <c r="G86" i="17" s="1"/>
  <c r="G94" i="17" s="1"/>
  <c r="F69" i="17"/>
  <c r="F57" i="17"/>
  <c r="F52" i="17"/>
  <c r="F59" i="17"/>
  <c r="F60" i="17"/>
  <c r="F61" i="17"/>
  <c r="F62" i="17"/>
  <c r="F51" i="17"/>
  <c r="D56" i="17"/>
  <c r="E50" i="17"/>
  <c r="D30" i="17"/>
  <c r="D46" i="17"/>
  <c r="F46" i="17" s="1"/>
  <c r="D45" i="17"/>
  <c r="E45" i="17"/>
  <c r="E41" i="17"/>
  <c r="F41" i="17" s="1"/>
  <c r="F42" i="17"/>
  <c r="F38" i="17"/>
  <c r="F33" i="17"/>
  <c r="F37" i="17"/>
  <c r="E30" i="17"/>
  <c r="F32" i="17"/>
  <c r="F24" i="17"/>
  <c r="F25" i="17"/>
  <c r="F192" i="17" l="1"/>
  <c r="E331" i="17"/>
  <c r="F331" i="17" s="1"/>
  <c r="F335" i="17"/>
  <c r="F30" i="17"/>
  <c r="D288" i="17"/>
  <c r="F56" i="17"/>
  <c r="F257" i="17"/>
  <c r="F152" i="17"/>
  <c r="F129" i="17"/>
  <c r="F45" i="17"/>
  <c r="D17" i="11"/>
  <c r="D17" i="17" s="1"/>
  <c r="D302" i="17" l="1"/>
  <c r="D51" i="3"/>
  <c r="D12" i="17" s="1"/>
  <c r="D40" i="3"/>
  <c r="D10" i="17" s="1"/>
  <c r="D14" i="3"/>
  <c r="E51" i="3"/>
  <c r="E12" i="17" s="1"/>
  <c r="E14" i="3"/>
  <c r="E5" i="17" s="1"/>
  <c r="D5" i="17" l="1"/>
  <c r="D50" i="17" s="1"/>
  <c r="F50" i="17" s="1"/>
  <c r="F14" i="3"/>
  <c r="E40" i="3"/>
  <c r="E10" i="17" s="1"/>
  <c r="E56" i="3"/>
  <c r="E14" i="17" s="1"/>
  <c r="E53" i="3"/>
  <c r="E13" i="17" s="1"/>
  <c r="E43" i="3"/>
  <c r="E11" i="17" s="1"/>
  <c r="F12" i="17"/>
  <c r="D32" i="3"/>
  <c r="D9" i="17" s="1"/>
  <c r="D11" i="3"/>
  <c r="D53" i="3"/>
  <c r="D13" i="17" s="1"/>
  <c r="D56" i="3"/>
  <c r="D14" i="17" s="1"/>
  <c r="D43" i="3"/>
  <c r="D11" i="17" s="1"/>
  <c r="E11" i="3"/>
  <c r="E4" i="17" s="1"/>
  <c r="E21" i="3"/>
  <c r="E8" i="17" s="1"/>
  <c r="E32" i="3"/>
  <c r="E9" i="17" s="1"/>
  <c r="F7" i="17"/>
  <c r="F299" i="17"/>
  <c r="F297" i="17"/>
  <c r="D39" i="11"/>
  <c r="D349" i="17" s="1"/>
  <c r="D42" i="11" l="1"/>
  <c r="D18" i="17"/>
  <c r="F5" i="17"/>
  <c r="F43" i="3"/>
  <c r="F10" i="17"/>
  <c r="G40" i="3"/>
  <c r="F40" i="3"/>
  <c r="F56" i="3"/>
  <c r="D4" i="17"/>
  <c r="D22" i="17" s="1"/>
  <c r="G11" i="3"/>
  <c r="F11" i="3"/>
  <c r="E22" i="17"/>
  <c r="E10" i="3"/>
  <c r="F14" i="17"/>
  <c r="G43" i="3"/>
  <c r="B18" i="14" s="1"/>
  <c r="F9" i="17"/>
  <c r="G32" i="3"/>
  <c r="B17" i="14" s="1"/>
  <c r="F8" i="17"/>
  <c r="G21" i="3"/>
  <c r="B31" i="14" s="1"/>
  <c r="B33" i="14" s="1"/>
  <c r="F13" i="17"/>
  <c r="F11" i="17"/>
  <c r="E39" i="3"/>
  <c r="D10" i="3"/>
  <c r="F326" i="17"/>
  <c r="F305" i="17"/>
  <c r="F311" i="17"/>
  <c r="D348" i="17"/>
  <c r="D347" i="17"/>
  <c r="F313" i="17"/>
  <c r="F325" i="17"/>
  <c r="F323" i="17"/>
  <c r="F304" i="17"/>
  <c r="F327" i="17"/>
  <c r="F310" i="17"/>
  <c r="F312" i="17"/>
  <c r="F296" i="17"/>
  <c r="F290" i="17"/>
  <c r="F291" i="17"/>
  <c r="F298" i="17"/>
  <c r="F6" i="17"/>
  <c r="E39" i="11"/>
  <c r="E349" i="17" s="1"/>
  <c r="E10" i="11"/>
  <c r="D39" i="3"/>
  <c r="G39" i="3" s="1"/>
  <c r="F39" i="11" l="1"/>
  <c r="E18" i="17"/>
  <c r="E16" i="17"/>
  <c r="G10" i="11"/>
  <c r="F10" i="11"/>
  <c r="D64" i="3"/>
  <c r="D285" i="17" s="1"/>
  <c r="D281" i="17" s="1"/>
  <c r="D19" i="17"/>
  <c r="F22" i="17"/>
  <c r="G10" i="3"/>
  <c r="F10" i="3"/>
  <c r="F4" i="17"/>
  <c r="F314" i="17"/>
  <c r="F324" i="17"/>
  <c r="F18" i="17"/>
  <c r="E353" i="17"/>
  <c r="F353" i="17" s="1"/>
  <c r="E347" i="17"/>
  <c r="F347" i="17" s="1"/>
  <c r="E352" i="17"/>
  <c r="F352" i="17" s="1"/>
  <c r="F349" i="17"/>
  <c r="E348" i="17"/>
  <c r="F348" i="17" s="1"/>
  <c r="G39" i="11"/>
  <c r="E17" i="11"/>
  <c r="F315" i="17"/>
  <c r="F289" i="17"/>
  <c r="E288" i="17"/>
  <c r="F288" i="17" s="1"/>
  <c r="E294" i="17"/>
  <c r="F295" i="17"/>
  <c r="F17" i="11" l="1"/>
  <c r="E17" i="17"/>
  <c r="F17" i="17" s="1"/>
  <c r="E42" i="11"/>
  <c r="E302" i="17"/>
  <c r="F302" i="17" s="1"/>
  <c r="F341" i="17"/>
  <c r="F309" i="17"/>
  <c r="F294" i="17"/>
  <c r="G17" i="11"/>
  <c r="F16" i="17"/>
  <c r="E64" i="3" l="1"/>
  <c r="E19" i="17"/>
  <c r="F19" i="17" s="1"/>
  <c r="G64" i="3"/>
  <c r="E13" i="15" s="1"/>
  <c r="G42" i="11"/>
  <c r="F42" i="11"/>
  <c r="E285" i="17" l="1"/>
  <c r="E281" i="17" s="1"/>
  <c r="F281" i="17" s="1"/>
  <c r="C13" i="15"/>
  <c r="C14" i="15" s="1"/>
  <c r="F64" i="3"/>
  <c r="B12" i="14"/>
  <c r="D60" i="3"/>
  <c r="D59" i="3" s="1"/>
  <c r="D15" i="17" s="1"/>
  <c r="F13" i="15" l="1"/>
  <c r="K4" i="3"/>
  <c r="K3" i="3" l="1"/>
  <c r="G51" i="3" l="1"/>
  <c r="B19" i="14" s="1"/>
  <c r="B14" i="14"/>
  <c r="G19" i="3" l="1"/>
  <c r="B16" i="14" s="1"/>
  <c r="F51" i="3"/>
  <c r="G56" i="3"/>
  <c r="B21" i="14" s="1"/>
  <c r="G14" i="3"/>
  <c r="G16" i="3"/>
  <c r="B15" i="14" s="1"/>
  <c r="F21" i="3" l="1"/>
  <c r="J5" i="3"/>
  <c r="G53" i="3"/>
  <c r="B20" i="14" s="1"/>
  <c r="F53" i="3"/>
  <c r="J4" i="3"/>
  <c r="B26" i="14"/>
  <c r="B28" i="14" s="1"/>
  <c r="F32" i="3"/>
  <c r="J3" i="3" l="1"/>
  <c r="J7" i="3" s="1"/>
  <c r="J6" i="3"/>
  <c r="F39" i="3"/>
  <c r="C12" i="14" l="1"/>
  <c r="C23" i="14" s="1"/>
  <c r="C35" i="14" s="1"/>
  <c r="C39" i="14" s="1"/>
  <c r="B37" i="14" s="1"/>
  <c r="F285" i="17"/>
  <c r="B13" i="14"/>
  <c r="B23" i="14" s="1"/>
  <c r="B35" i="14" s="1"/>
  <c r="E60" i="3"/>
  <c r="G60" i="3" s="1"/>
  <c r="B39" i="14" l="1"/>
  <c r="E59" i="3"/>
  <c r="D14" i="15"/>
  <c r="F12" i="15"/>
  <c r="F60" i="3"/>
  <c r="F14" i="15" l="1"/>
  <c r="E14" i="15"/>
  <c r="E15" i="17"/>
  <c r="F15" i="17" s="1"/>
  <c r="K5" i="3"/>
  <c r="K7" i="3" s="1"/>
  <c r="F59" i="3"/>
  <c r="G59" i="3"/>
  <c r="K6" i="3" l="1"/>
</calcChain>
</file>

<file path=xl/sharedStrings.xml><?xml version="1.0" encoding="utf-8"?>
<sst xmlns="http://schemas.openxmlformats.org/spreadsheetml/2006/main" count="4798" uniqueCount="2556">
  <si>
    <t>ESTADO DE SITUACIÓN FINANCIERA</t>
  </si>
  <si>
    <t>EMPRESA DE SEGURIDAD DEL ORIENTE - ESO RIONEGRO S.A.S.</t>
  </si>
  <si>
    <t>NIT 900.984.614-9</t>
  </si>
  <si>
    <t>(Expresados en pesos)</t>
  </si>
  <si>
    <t>CUENTA</t>
  </si>
  <si>
    <t>DESCRIPCION</t>
  </si>
  <si>
    <t>VARIACIÓN %</t>
  </si>
  <si>
    <t>VARIACIÓN $</t>
  </si>
  <si>
    <t>ACTIVOS</t>
  </si>
  <si>
    <t>EFECTIVO Y EQUIVALENTES AL EFECTIVO</t>
  </si>
  <si>
    <t>DEPÓSITOS EN INSTITUCIONES FINANCIERAS</t>
  </si>
  <si>
    <t>EFECTIVO RESTRINGIDO</t>
  </si>
  <si>
    <t>INVERSIONES E INSTRUMENTOS DERIVADOS</t>
  </si>
  <si>
    <t>INVERSIONES DE ADMINISTRACIÓN DE LIQUIDEZ A VALOR DE MERCADO</t>
  </si>
  <si>
    <t>CUENTAS POR COBRAR</t>
  </si>
  <si>
    <t>PRESTACIÓN DE SERVICIOS</t>
  </si>
  <si>
    <t>OTRAS CUENTAS POR COBRAR</t>
  </si>
  <si>
    <t>INVENTARIOS</t>
  </si>
  <si>
    <t>MATERIALES Y SUMINISTROS</t>
  </si>
  <si>
    <t>PROPIEDAD PLANTA Y EQUIPO</t>
  </si>
  <si>
    <t>TERRENOS</t>
  </si>
  <si>
    <t>CONSTRUCCIONES EN CURSO</t>
  </si>
  <si>
    <t>BIENES MUEBLES EN BODEGA</t>
  </si>
  <si>
    <t>EDIFICACIONES</t>
  </si>
  <si>
    <t>REDES LINEAS Y CABLES</t>
  </si>
  <si>
    <t>MAQUINARIA Y EQUIPO</t>
  </si>
  <si>
    <t>MUEBLES Y ENSERES Y EQUIPOS DE OFICINA</t>
  </si>
  <si>
    <t>EQUIPOS DE COMUNICACIÓN Y COMPUTACION</t>
  </si>
  <si>
    <t>EQUIPOS DE TRANSPORTE, TRACCION Y ELAVACION</t>
  </si>
  <si>
    <t>DEPRECIACION ACUMULADA DE PROPIEDAD PLANTA Y EQUIPO</t>
  </si>
  <si>
    <t>OTROS ACTIVOS</t>
  </si>
  <si>
    <t>BIENES Y SERVICIOS PAGADOS POR ANTICIPADO</t>
  </si>
  <si>
    <t>AVANCES Y ANTICIPOS ENTREGADOS</t>
  </si>
  <si>
    <t>ANTICIPOS O SALDOS A FAVOR POR IMPUESTOS Y CONTRIBUCIONES</t>
  </si>
  <si>
    <t>DEPÓSITOS ENTREGADOS EN GARANTÍA</t>
  </si>
  <si>
    <t>ACTIVOS INTANGIBLES</t>
  </si>
  <si>
    <t>AMORTIZACION ACUMULADA DE ACTIVOS INTANGIBLES (CR)</t>
  </si>
  <si>
    <t>PASIVOS</t>
  </si>
  <si>
    <t>PRÉSTAMOS POR PAGAR</t>
  </si>
  <si>
    <t>FINANCIAMIENTO INTERNO DE CORTO PLAZO</t>
  </si>
  <si>
    <t>FINANCIAMIENTO INTERNO DE LARGO PLAZO</t>
  </si>
  <si>
    <t>CUENTAS POR PAGAR</t>
  </si>
  <si>
    <t>ADQUISICION DE BIENES Y SERVICIOS NACIONALES</t>
  </si>
  <si>
    <t>RECURSOS A FAVOR DE TERCEROS</t>
  </si>
  <si>
    <t>DESCUENTOS DE NOMINA</t>
  </si>
  <si>
    <t>RETENCION EN LA FUENTE E IMPUESTO DE TIMBRE</t>
  </si>
  <si>
    <t>IMPUESTOS, CONTRIBUCIONES Y TASAS POR PAGAR</t>
  </si>
  <si>
    <t>IMPUESTO AL VALOR AGREGADO - IVA</t>
  </si>
  <si>
    <t>OTRAS CUENTAS POR PAGAR</t>
  </si>
  <si>
    <t>BENEFICIO A EMPLEADOS</t>
  </si>
  <si>
    <t>BENEFICIO A EMPLEADOS A CORTO PLAZO</t>
  </si>
  <si>
    <t>PROVISIONES</t>
  </si>
  <si>
    <t>LITIGIOS Y DEMANDAS</t>
  </si>
  <si>
    <t>PROVISIONES DIVERSAS</t>
  </si>
  <si>
    <t>OTROS PASIVOS</t>
  </si>
  <si>
    <t>AVANCES Y ANTICIPOS RECIBIDOS</t>
  </si>
  <si>
    <t>RECURSOS RECIBIDOS EN ADMINISTRACIÓN</t>
  </si>
  <si>
    <t>PATRIMONIO</t>
  </si>
  <si>
    <t>PATRIMONIO DE LAS EMPRESAS</t>
  </si>
  <si>
    <t>CAPITAL SUSCRITO Y PAGADO</t>
  </si>
  <si>
    <t>RESERVAS</t>
  </si>
  <si>
    <t>RESULTADOS DE EJERCICIOS ANTERIORES</t>
  </si>
  <si>
    <t>.</t>
  </si>
  <si>
    <t>2023</t>
  </si>
  <si>
    <t>SERVICIO DE MANTENIMIENTO Y REPARACIÓN</t>
  </si>
  <si>
    <t>ARRENDAMIENTO OPERATIVO</t>
  </si>
  <si>
    <t>HONORARIOS</t>
  </si>
  <si>
    <t>LICENCIAS</t>
  </si>
  <si>
    <t>SERVICIOS TECNICOS</t>
  </si>
  <si>
    <t>SERVICIOS PÚBLICOS</t>
  </si>
  <si>
    <t>VIÁTICOS Y GASTOS DE VIAJE</t>
  </si>
  <si>
    <t>ESTADO DE RESULTADO INTEGRAL</t>
  </si>
  <si>
    <t>DESCRIPCIÓN</t>
  </si>
  <si>
    <t>TOTAL INGRESOS</t>
  </si>
  <si>
    <t>SOPORTE ASISTENCIA TECNICA</t>
  </si>
  <si>
    <t xml:space="preserve">ADMINISTRACION DE PROYECTOS </t>
  </si>
  <si>
    <t>OTROS SERVICIOS</t>
  </si>
  <si>
    <t>DEVOLUCIONES, REBAJAS Y DESCUENTOS</t>
  </si>
  <si>
    <t>FINANCIEROS</t>
  </si>
  <si>
    <t>OTROS INGRESOS DIVERSOS</t>
  </si>
  <si>
    <t>TOTAL GASTOS</t>
  </si>
  <si>
    <t>SUELDOS Y SALARIOS</t>
  </si>
  <si>
    <t>CONTRIBUCIONES IMPUTADAS (INCAPACIDADES)</t>
  </si>
  <si>
    <t>CONTRIBUCIONES EFECTIVAS (CCF, SALUD, ARL, PENSIÓN)</t>
  </si>
  <si>
    <t>APORTES SOBRE LA NÓNIMA (ICBF, SENA)</t>
  </si>
  <si>
    <t>PRESTACIONES SOCIALES</t>
  </si>
  <si>
    <t>GASTOS DE PERSONAL DIVERSOS</t>
  </si>
  <si>
    <t xml:space="preserve">SERVICIOS DE VIGILANCIA Y SEGURIDAD PRIVADA </t>
  </si>
  <si>
    <t>MANTENIMIENTO</t>
  </si>
  <si>
    <t>SUMINISTRO DE PAPELERIA</t>
  </si>
  <si>
    <t>SEGUROS GENERALES</t>
  </si>
  <si>
    <t>COMBUSTIBLES Y LUBRICANTES</t>
  </si>
  <si>
    <t>SERVICIOS DE ASEO, CAFETERÍA, RESTAURANTE Y LAVANDERÍA</t>
  </si>
  <si>
    <t>ELEMENTOS DE ASEO, LAVANDERIA Y CAFETERIA</t>
  </si>
  <si>
    <t>GASTOS LEGALES</t>
  </si>
  <si>
    <t>IMPUESTOS CONTRIBUCIONES Y TASAS</t>
  </si>
  <si>
    <t>OTROS GASTOS GENERALES</t>
  </si>
  <si>
    <t>DETERIORO, DEPRECIACIONES, AGORTAMIENTO, AMORTIZACIONES Y PROVISIONES</t>
  </si>
  <si>
    <t>OTROS GASTOS</t>
  </si>
  <si>
    <t>TOTAL COSTOS</t>
  </si>
  <si>
    <t>EQUIPOS Y MATERIALES TECNOLÓGICOS</t>
  </si>
  <si>
    <t>RESULTADO DEL EJERCICIO</t>
  </si>
  <si>
    <t>001</t>
  </si>
  <si>
    <t>002</t>
  </si>
  <si>
    <t>003</t>
  </si>
  <si>
    <t>004</t>
  </si>
  <si>
    <t xml:space="preserve">ACTIVOS </t>
  </si>
  <si>
    <t>PASIVOS MAS PATRIMONIO</t>
  </si>
  <si>
    <t>DIFERENECIA</t>
  </si>
  <si>
    <t>INCAPACIDADES</t>
  </si>
  <si>
    <t>GRAVAMEN AL MOVIMIENTO FINANCIERO</t>
  </si>
  <si>
    <t>FUSIONADORA Y OTDR DVP 323</t>
  </si>
  <si>
    <t xml:space="preserve">APORTES RIESGOS LABORALES ARL </t>
  </si>
  <si>
    <t>IMPUESTO DE INDUSTRIA Y COMERCIO</t>
  </si>
  <si>
    <t>TOTAL INGRESOS(4210260101 - 482518)</t>
  </si>
  <si>
    <t>SERVICIO CUADRILLA</t>
  </si>
  <si>
    <t>SUMINISTRO E INSTALACIÓN (B.E. GRAVADA U.)</t>
  </si>
  <si>
    <t xml:space="preserve">HONORARIOS POR ADMINISTRACION DE PROYECTOS </t>
  </si>
  <si>
    <t>DEVOLUCIÓN HONORARIOS (DB)</t>
  </si>
  <si>
    <t>INTERESES RENDIMIENTOS FINANCIEROS</t>
  </si>
  <si>
    <t>ARRENDAMIENTO CARRO CANASTA</t>
  </si>
  <si>
    <t>ARRENDAMIENTO CARRO TALLER</t>
  </si>
  <si>
    <t>ARRENDAMIENTO MOTOCICLETA</t>
  </si>
  <si>
    <t>SOBRANTES AJUSTES DE IMPUESTOS</t>
  </si>
  <si>
    <t>DESCUENTO AUTORIZADO POR EL PROVEEDOR</t>
  </si>
  <si>
    <t>TOTAL GASTOS(5101010101 - 5890900102)</t>
  </si>
  <si>
    <t>SALARIOS EMPLEADOS</t>
  </si>
  <si>
    <t xml:space="preserve">GASTOS DE REPRESENTACION </t>
  </si>
  <si>
    <t xml:space="preserve">BONIFICACION POR SERVICIOS TRABAJADORES  OFICIALES </t>
  </si>
  <si>
    <t>BONIFICACION POR RECREACION TRABAJADORES OFICIALES</t>
  </si>
  <si>
    <t xml:space="preserve">APORTE CAJA DE COMPENSACION FAMILIAR COMFAMA </t>
  </si>
  <si>
    <t xml:space="preserve">COTIZACION A SEGURIDAD SOCIAL SALUD </t>
  </si>
  <si>
    <t>COTIZACION A RIESGOS LABORALES</t>
  </si>
  <si>
    <t xml:space="preserve">COTIZACION A SEGURIDAD SOCIAL PENSIONAL </t>
  </si>
  <si>
    <t>APORTES A ICBF</t>
  </si>
  <si>
    <t xml:space="preserve">APORTES A SENA </t>
  </si>
  <si>
    <t xml:space="preserve">VACACIONES EMPLEADOS OFICIALES </t>
  </si>
  <si>
    <t xml:space="preserve">CESANTIAS CONSOLIDADAS EMPLEADOS OFICIALES </t>
  </si>
  <si>
    <t xml:space="preserve">INTERESES A LAS CESANTAS EMPLEADOS OFICILAES </t>
  </si>
  <si>
    <t xml:space="preserve">PRIMA DE VACACIONES EMPLEADOS OFICIALES </t>
  </si>
  <si>
    <t xml:space="preserve">PRIMA DE NAVIDAD EMPLEADOS OFICIALES </t>
  </si>
  <si>
    <t xml:space="preserve">PRIMA DE SERVICIOS EMPLEADOS OFICIALES </t>
  </si>
  <si>
    <t xml:space="preserve">CAPACITACION Y BIENESTAR SOCIAL DEL PERSONAL </t>
  </si>
  <si>
    <t>HERRAMIENTAS DE TRABAJO</t>
  </si>
  <si>
    <t>MATERIALES E INSUMOS</t>
  </si>
  <si>
    <t>MANTENIMIENTO CARRO TALLER</t>
  </si>
  <si>
    <t>MANTENIMIENTO CARRO CANASTA</t>
  </si>
  <si>
    <t>MANTENIMIENTO MOTOCICLETAS</t>
  </si>
  <si>
    <t>MANTENIMIENTO SITIO WEB</t>
  </si>
  <si>
    <t xml:space="preserve">SERVICIOS DE TELEFONIA MOVIL </t>
  </si>
  <si>
    <t>SERVICIOS DE ACUEDUCTO</t>
  </si>
  <si>
    <t>SERVICIO DE ENERGÍA</t>
  </si>
  <si>
    <t>SERVICIO DE ASEO PÚBLICO</t>
  </si>
  <si>
    <t xml:space="preserve">SERVICIO PUBLICOS  DE INTERNET </t>
  </si>
  <si>
    <t xml:space="preserve">SUMINISTRO DE PAPELERIA Y ÚTILES PARA OFICINA </t>
  </si>
  <si>
    <t xml:space="preserve">POLIZA DE SEGUROS RESPONSABILIDAD </t>
  </si>
  <si>
    <t>PÓLIZA DE CUMPLIMIENTO</t>
  </si>
  <si>
    <t>COMBUSTIBLE CARRO CANASTA</t>
  </si>
  <si>
    <t>COMBUSTIBLE CARRO TALLER</t>
  </si>
  <si>
    <t>COMBUSTIBLE MOTOCICLETA</t>
  </si>
  <si>
    <t>HONORARIOS PRESTADORES DE SERVICIOS</t>
  </si>
  <si>
    <t>HONORARIOS SAIMYR</t>
  </si>
  <si>
    <t>TASA DEPORTE Y RECREACIÓN</t>
  </si>
  <si>
    <t>IMPUESTO SOBRE VEHÍCULOS AUTOMOTORES</t>
  </si>
  <si>
    <t>CONTRIBUCIÓN ESPECIAL FONDO SEGURIDAD</t>
  </si>
  <si>
    <t>ESTAMPILLA PRO CULTURA</t>
  </si>
  <si>
    <t>ESTAMPILLA PRO ADULTO MAYOR</t>
  </si>
  <si>
    <t>ESTAMPILLA PRO UDEA</t>
  </si>
  <si>
    <t>ESTAMPILLA PRO POLITÉCNICO</t>
  </si>
  <si>
    <t>ESTAMPILLA PRO HOSPITAL</t>
  </si>
  <si>
    <t>ESTAMPILLA PRO ELECTRIFICADORA</t>
  </si>
  <si>
    <t>IMPUESTO ALUMBRADO PÚBLICO</t>
  </si>
  <si>
    <t>RENOVACION DE CAMARA DE COMERCIO</t>
  </si>
  <si>
    <t>GASTOS BANCARIOS IVA</t>
  </si>
  <si>
    <t xml:space="preserve">GASTOS BANCARIOS DE COMISION </t>
  </si>
  <si>
    <t>COTIZACIÓN A RIESGOS LABORALES</t>
  </si>
  <si>
    <t>ARRENDAMIENTO VEHÍCULOS</t>
  </si>
  <si>
    <t>SERVICIOS DE APOYO TÉCNICO</t>
  </si>
  <si>
    <t xml:space="preserve">DETERIORO DE TRANSPORTE MOTOCICLETA BLANCA AZUL HONDA </t>
  </si>
  <si>
    <t xml:space="preserve">DETERIORO TIPO CAMIONETA NISSAN </t>
  </si>
  <si>
    <t>DETERIORO DE CARROCERIA PARA CAMIONETA 4X4</t>
  </si>
  <si>
    <t>DEPRECIACION EDIFICACIONES PROPIOS HISTORICO</t>
  </si>
  <si>
    <t>DEPRECIACIÓN MARCADORA TECHNIFOR DE MICROPERCUSIÓN</t>
  </si>
  <si>
    <t xml:space="preserve">DEPRECIACION HERRAMIENTAS DE TRABAJO CUADRILLA </t>
  </si>
  <si>
    <t>DEPRECIACION ENSERES DE OFICINA PROPIOS HISTORICOS</t>
  </si>
  <si>
    <t>DEPRECIACION MUEBLES DE OFICINA PROPIOS HISTORICO</t>
  </si>
  <si>
    <t>DEPRECIACION EQUIPOS DE COMUNICACION PROPIOS HISTORICO</t>
  </si>
  <si>
    <t>DEPRECIACIÓN DISPOSITIVOS MÓVILES Y BIOMETRÍA PDAS</t>
  </si>
  <si>
    <t>DEPRECIACION EQUIPOS DE COMPUTACION PROPIOS HISTORICO</t>
  </si>
  <si>
    <t>DEPRECIACION EQUIPOS DE TRANSPORTE, TRACCION Y ELEVACION PROPIOS</t>
  </si>
  <si>
    <t>SEDE ADMINISTRATIVA VDA EL ROSAL</t>
  </si>
  <si>
    <t>AMORTIZACION LICENCIA SOFTWARE</t>
  </si>
  <si>
    <t>REDONDEO DE CIFRAS A MILES</t>
  </si>
  <si>
    <t>OTROS GASTOS DIVERSOS</t>
  </si>
  <si>
    <t>TOTAL COSTOS(6210280101 - 6390909095)</t>
  </si>
  <si>
    <t>MATERIALES Y ACCESORIOS ALUMBRADO</t>
  </si>
  <si>
    <t>PRESTACION DE SERVICIOS PROFESIONALES</t>
  </si>
  <si>
    <t>PRESTACION DE SERVICIOS DE APOYO TECNICO</t>
  </si>
  <si>
    <t>TRANSPORTE DE CARGA Y PASAJEROS</t>
  </si>
  <si>
    <t>SEGUROS Y PÓLIZAS</t>
  </si>
  <si>
    <t>POSTES DE CONCRETO</t>
  </si>
  <si>
    <t>OTROS COSTOS DE OPERACIÓN.</t>
  </si>
  <si>
    <t>IVA MAYOR VALOR DEL COSTO</t>
  </si>
  <si>
    <t>CONTRATOS DE OBRA PÚBLICA EXCLUIDOS DE IVA</t>
  </si>
  <si>
    <t>REVISORÍA FISCAL</t>
  </si>
  <si>
    <t>CUOTA DE FISCALIZACION Y AUDITAJE CONTRALORIA</t>
  </si>
  <si>
    <t>DETERIORO ACUMULADO DE CUENTAS POR COBRAR (CR)</t>
  </si>
  <si>
    <t>SERVICIO ALUMBRADO PÚBLICO RIONEGRO</t>
  </si>
  <si>
    <t>ARRENDAMIENTO ESPACIO FÍSICO</t>
  </si>
  <si>
    <t>1</t>
  </si>
  <si>
    <t>2</t>
  </si>
  <si>
    <t>11</t>
  </si>
  <si>
    <t>23</t>
  </si>
  <si>
    <t>1105</t>
  </si>
  <si>
    <t>CAJA</t>
  </si>
  <si>
    <t>2313</t>
  </si>
  <si>
    <t>110501</t>
  </si>
  <si>
    <t>CAJA PRINCIPAL</t>
  </si>
  <si>
    <t>231301</t>
  </si>
  <si>
    <t>PRÉSTAMOS BANCA COMERCIAL C.P.</t>
  </si>
  <si>
    <t>11050101</t>
  </si>
  <si>
    <t>23130101</t>
  </si>
  <si>
    <t>1105010101</t>
  </si>
  <si>
    <t xml:space="preserve">CAJA PRINCIPAL </t>
  </si>
  <si>
    <t>2313010101</t>
  </si>
  <si>
    <t>ABONO CAPITAL CORTO PLAZO</t>
  </si>
  <si>
    <t>1110</t>
  </si>
  <si>
    <t>2313010102</t>
  </si>
  <si>
    <t>INTERESES EMPRÉSTITO BANCO OCCIDENTE C.P.</t>
  </si>
  <si>
    <t>231301010201</t>
  </si>
  <si>
    <t>INTERESES OCCIDENTE 47100001339</t>
  </si>
  <si>
    <t>231301010202</t>
  </si>
  <si>
    <t>INTERESES OCCIDENTE 47100001357</t>
  </si>
  <si>
    <t>231301010203</t>
  </si>
  <si>
    <t>INTERESES OCCIDENTE 47100001375</t>
  </si>
  <si>
    <t>231301010204</t>
  </si>
  <si>
    <t>INTERESES OOCIDENTE 47100001401</t>
  </si>
  <si>
    <t>111006</t>
  </si>
  <si>
    <t xml:space="preserve">CUENTA DE AHORROS </t>
  </si>
  <si>
    <t>2313010103</t>
  </si>
  <si>
    <t>INTERESES EMPRÉSTITO BANCOLOMBIA</t>
  </si>
  <si>
    <t>11100601</t>
  </si>
  <si>
    <t>BANCO DE OCCIDENTE</t>
  </si>
  <si>
    <t>231301010301</t>
  </si>
  <si>
    <t>INTERESES BANCOLOMBIA 240103790</t>
  </si>
  <si>
    <t>231301010302</t>
  </si>
  <si>
    <t>INTERESES BANCOLOMBIA 240104051</t>
  </si>
  <si>
    <t>1110060107</t>
  </si>
  <si>
    <t>CTA AH OCCIDENTE N° 471807677 CONLLANO</t>
  </si>
  <si>
    <t>231301010303</t>
  </si>
  <si>
    <t>INTERESES BANCOLOMBIA 240104417</t>
  </si>
  <si>
    <t>1110060108</t>
  </si>
  <si>
    <t>CTA AH OCCI 471805366 ACUERDO 001 DESCONCENTRACIÓN ALUMBRADO PUBLICO</t>
  </si>
  <si>
    <t>1110060109</t>
  </si>
  <si>
    <t xml:space="preserve">CTA AH OCCI 471805812 CIAD 239 APOYO LOGISTICO </t>
  </si>
  <si>
    <t>2314</t>
  </si>
  <si>
    <t>1110060110</t>
  </si>
  <si>
    <t xml:space="preserve">CTA AH OCCI 408885184 FID 421884 </t>
  </si>
  <si>
    <t>231401</t>
  </si>
  <si>
    <t>PRÉSTAMOS BANCA COMERCIAL L.P.</t>
  </si>
  <si>
    <t>23140101</t>
  </si>
  <si>
    <t>PRÉSTAMOS BANCA COMERCIAL L.P</t>
  </si>
  <si>
    <t>1110060112</t>
  </si>
  <si>
    <t>CTA AH OCCI 471806885 CIAD 359-2019 TIC RIONEGRO</t>
  </si>
  <si>
    <t>2314010101</t>
  </si>
  <si>
    <t>BANCO DE OCCIDENTE L.P.</t>
  </si>
  <si>
    <t>1110060114</t>
  </si>
  <si>
    <t>CTA AH OCCI 471807206 CIAD 2313-2019 APOYO F.P. SABANETA</t>
  </si>
  <si>
    <t>231401010101</t>
  </si>
  <si>
    <t>BANCO OOCIDENTE 47100001339</t>
  </si>
  <si>
    <t>1110060115</t>
  </si>
  <si>
    <t>CTA AH OCCI 471807263 CIAD 001-2020 VIGILANCIA SEDES ADVAS RIONEGRO</t>
  </si>
  <si>
    <t>231401010102</t>
  </si>
  <si>
    <t>BANCO OOCIDENTE 47100001357</t>
  </si>
  <si>
    <t>1110060117</t>
  </si>
  <si>
    <t>CTA AH OCCI 471807404 CIAD 007-2020 VIGILANCIA GUARNE</t>
  </si>
  <si>
    <t>231401010103</t>
  </si>
  <si>
    <t>BANCO OOCIDENTE 47100001375</t>
  </si>
  <si>
    <t>231401010104</t>
  </si>
  <si>
    <t>BANCO OOCIDENTE 47100001401</t>
  </si>
  <si>
    <t>1110060119</t>
  </si>
  <si>
    <t>CTA AH OCCI 471807560  CIAD 011-2020 MANTENIMIENTO VEHÍCULOS GUARNE</t>
  </si>
  <si>
    <t>1110060120</t>
  </si>
  <si>
    <t>CTA AH OCCI 471877750 CIAD 008-2020 VIGILANCIA  LA CEJA</t>
  </si>
  <si>
    <t>2314010102</t>
  </si>
  <si>
    <t>BANCO DE COLOMBIA L.P.</t>
  </si>
  <si>
    <t>1110060121</t>
  </si>
  <si>
    <t>CTA AH OCCI 471807776 CIAD 026-2020 MANTENIMIENTO CÁMARAS GUARNE</t>
  </si>
  <si>
    <t>231401010201</t>
  </si>
  <si>
    <t>BANCOLOMBIA 240103790</t>
  </si>
  <si>
    <t>231401010202</t>
  </si>
  <si>
    <t>BANCOLOMBIA 240104051</t>
  </si>
  <si>
    <t>1110060123</t>
  </si>
  <si>
    <t>CTA AH OCCI 471808022 CIAD 955-2020 MANTENIMIENTO CCTV VALLEDUPAR</t>
  </si>
  <si>
    <t>231401010203</t>
  </si>
  <si>
    <t>BANCOLOMBIA 240104417</t>
  </si>
  <si>
    <t>1110060124</t>
  </si>
  <si>
    <t>CTA AH OCCI 471808329 CIAD 1496-2021 VIGILANCIA SEDES EDUCATIVAS BELLO</t>
  </si>
  <si>
    <t>1110060126</t>
  </si>
  <si>
    <t>CTA AH OCCI 471808485 CIAD 0004-2021 APOYO LOGÍSTICO RIONEGRO</t>
  </si>
  <si>
    <t>24</t>
  </si>
  <si>
    <t>1110060127</t>
  </si>
  <si>
    <t>CTA AH OCCI 471808477 CIAD 0586-2021 APOYO LOGÍSTICO SABANETA</t>
  </si>
  <si>
    <t>2401</t>
  </si>
  <si>
    <t>240101</t>
  </si>
  <si>
    <t xml:space="preserve">ADQUISICION DE BIENES Y SERVICIOS NACIONALES </t>
  </si>
  <si>
    <t>1110060129</t>
  </si>
  <si>
    <t>CTA AH OCCI 471808790 CIAD 007-2021 VIGILANCIA SEDES ADMIN. GUARNE</t>
  </si>
  <si>
    <t>24010101</t>
  </si>
  <si>
    <t>1110060130</t>
  </si>
  <si>
    <t>CTA AH OCCI 471809426 CIAD 292-2021 VIGILANCIA SEDES ADMIN. COPACABANA</t>
  </si>
  <si>
    <t>2401010101</t>
  </si>
  <si>
    <t xml:space="preserve">VIGILANCIA Y SEGURIDAD PRIVADA </t>
  </si>
  <si>
    <t>1110060131</t>
  </si>
  <si>
    <t>CTA AH OCCI 471809277 CI 008-2021 MODERNIZACIÓN ILUMINACIÓN ESCENARIOS DEPORTIVOS IMER</t>
  </si>
  <si>
    <t>2401010102</t>
  </si>
  <si>
    <t>PAPELERIA UTILES DE ESCRITORIO Y OFICINA</t>
  </si>
  <si>
    <t>1110060132</t>
  </si>
  <si>
    <t xml:space="preserve">CTA AH OCCI 471809145 CIAD 247-2021 MANTENIMIENTO PARQUE AUTOMOTOR FUERZA PÚBLICA </t>
  </si>
  <si>
    <t>1110060133</t>
  </si>
  <si>
    <t>CTA AH OCCI 471809210 CONV 002-2021 MANTENIMIENTO CCTV SAN VICENTE</t>
  </si>
  <si>
    <t>2401010106</t>
  </si>
  <si>
    <t xml:space="preserve">DOTACION Y PRENDAS INSTITUCIONALES </t>
  </si>
  <si>
    <t>1110060134</t>
  </si>
  <si>
    <t xml:space="preserve">CTA AH OCCI 471809202 CIAD 273-2021 MANTENIMIENTO PARQUE AUTOMOTOR ADMINISTRACIÓN </t>
  </si>
  <si>
    <t>2401010109</t>
  </si>
  <si>
    <t>LICENCIAS Y SOFTWARE</t>
  </si>
  <si>
    <t>1110060135</t>
  </si>
  <si>
    <t xml:space="preserve">CTA AH OCCI 471809749 CI 033-2021 SUMINISTRO E INSTALACIÓN ALUMBRADO PÚBLICO TRAMO PEAJE </t>
  </si>
  <si>
    <t>2401010110</t>
  </si>
  <si>
    <t xml:space="preserve">POLIZA DE SEGUROS </t>
  </si>
  <si>
    <t>1110060136</t>
  </si>
  <si>
    <t>CTA AH OCCI 471809822 CIAD 1160-2021 VIGILANCIA SEDES ADMINISTRATIVAS BELLO</t>
  </si>
  <si>
    <t>1110060137</t>
  </si>
  <si>
    <t>CTA AH OCCI 471810150 CIAD 2210-2021 APOYO LOGÍSTICO SABANETA</t>
  </si>
  <si>
    <t>2401010114</t>
  </si>
  <si>
    <t>CXP COMBUSTIBLES Y LUBRICANTES</t>
  </si>
  <si>
    <t>1110060138</t>
  </si>
  <si>
    <t>CTA AH OCCI 471810200 CIAD 0166-2021 HOSPITAL SAN JUAN DE DIOS RIO</t>
  </si>
  <si>
    <t>2401010115</t>
  </si>
  <si>
    <t>COMPRA DE SUMINISTROS</t>
  </si>
  <si>
    <t>1110060139</t>
  </si>
  <si>
    <t>CTA AH OCCI 471810028 CIAD 056-2021 VIG CRT RIONEGRO</t>
  </si>
  <si>
    <t>2401010116</t>
  </si>
  <si>
    <t xml:space="preserve">TELECOMUNICACIONES </t>
  </si>
  <si>
    <t>1110060140</t>
  </si>
  <si>
    <t>CTA AH OCCI 471810036 CIAD 064-2021 APOYO LOGIST FUERZA PUBLICA RIO</t>
  </si>
  <si>
    <t>2401010117</t>
  </si>
  <si>
    <t>MANTENIMIENTO VEHICULOS</t>
  </si>
  <si>
    <t>1110060141</t>
  </si>
  <si>
    <t>CTA AH OCCI 471809988 CIAD 428-2021 VIG SEDES LA CEJA</t>
  </si>
  <si>
    <t>ELEMENTOS DE PROTECCIÓN PERSONAL</t>
  </si>
  <si>
    <t>1110060142</t>
  </si>
  <si>
    <t xml:space="preserve">CTA AH OCCI 471810143 CIAD 102-2021 VIGILACIA SEDES ADVAS GUARNE  </t>
  </si>
  <si>
    <t>1110060144</t>
  </si>
  <si>
    <t>CTA AH OCCI 471809970 CIAD 009-2021 VIGILANCIA IMER</t>
  </si>
  <si>
    <t>24010102</t>
  </si>
  <si>
    <t>1110060146</t>
  </si>
  <si>
    <t>CTA AH OCCIDENTE N° 471810721 FONDO COMÚN</t>
  </si>
  <si>
    <t>2401010201</t>
  </si>
  <si>
    <t>1110060147</t>
  </si>
  <si>
    <t>CTA AH OCCIDENTE N° 471810739 HONORARIOS</t>
  </si>
  <si>
    <t>11100602</t>
  </si>
  <si>
    <t>BANCOLOMBIA</t>
  </si>
  <si>
    <t>1110060201</t>
  </si>
  <si>
    <t>CTA AH BANCOL 02475874644 CIAD 702-2017 COMBUSTIBLE  SABANETA/2017</t>
  </si>
  <si>
    <t>1110060202</t>
  </si>
  <si>
    <t>CTA AH BANCOL 02400046983 CIAD 026 CMC 2019</t>
  </si>
  <si>
    <t>1110060203</t>
  </si>
  <si>
    <t>CTA AH BANCOL 02400075312 CIAD 718 TRANSPORTE TERRESTRE BELLO</t>
  </si>
  <si>
    <t>1110060204</t>
  </si>
  <si>
    <t>CTA AH BANCOL 02400080715 CIAD 763-2019 PISC BELLO</t>
  </si>
  <si>
    <t>1110060205</t>
  </si>
  <si>
    <t>CTA AH BANCOL 02400000700 CIAD 005-2020 CMC RIONEGRO</t>
  </si>
  <si>
    <t>24010116</t>
  </si>
  <si>
    <t>1110060206</t>
  </si>
  <si>
    <t>CTA  AH BANCOL 02400001490 CIAD 174-2020 VIGILANCIA COPACABANA</t>
  </si>
  <si>
    <t>2401011601</t>
  </si>
  <si>
    <t>1110060207</t>
  </si>
  <si>
    <t>CTA  AH BANCOL 02400001489 CIAD 1003142-2020 REFUERZO TECNOL. LA ESTRELLA</t>
  </si>
  <si>
    <t>24010117</t>
  </si>
  <si>
    <t xml:space="preserve">SUMINISTRO E INSTALACION </t>
  </si>
  <si>
    <t>1110060209</t>
  </si>
  <si>
    <t>CTA  AH BANCOL 02400001642 CIAD 029-2020 AMPLIACIÓN Y MTTO CCTV RIONEGRO</t>
  </si>
  <si>
    <t>2401011701</t>
  </si>
  <si>
    <t>SUMINISTRO E INSTALACIÓN</t>
  </si>
  <si>
    <t>1110060210</t>
  </si>
  <si>
    <t>CTA  AH BANCOL 02400001790 CONV 023-2020 ALUMBRADO NAVIDEÑO RIONEGRO</t>
  </si>
  <si>
    <t>1110060211</t>
  </si>
  <si>
    <t>CTA  AH BANCOL 02400001909 CIAD 408-2020 MODERNIZACIÓN Y EXPANSIÓN ALUMBRADO EL SANTUARIO</t>
  </si>
  <si>
    <t>2407</t>
  </si>
  <si>
    <t>1110060212</t>
  </si>
  <si>
    <t>CTA  AH BANCOL 02400001644 HONORARIOS ESO</t>
  </si>
  <si>
    <t>240722</t>
  </si>
  <si>
    <t>ESTAMPILLAS</t>
  </si>
  <si>
    <t>1110060213</t>
  </si>
  <si>
    <t>CTA  AH BANCOL 02400002189 CIAD 100-2020 ALUMBRADO NAVIDEÑO SAN LUIS</t>
  </si>
  <si>
    <t>24072201</t>
  </si>
  <si>
    <t>ESTAMPILLAS A FAVOR DEL MUNICIPIO DE RIONEGRO</t>
  </si>
  <si>
    <t>1110060215</t>
  </si>
  <si>
    <t>CTA  AH BANCOL 02400002352 CIAD 064-2021 HOSPITAL SAN JUAN DE DIOS RIONEGRO</t>
  </si>
  <si>
    <t>1110060216</t>
  </si>
  <si>
    <t>CTA  AH BANCOL 02400002391 CIAD 1070-002-2021 VIGILANCIAS SEDES RIONEGRO</t>
  </si>
  <si>
    <t>2407220102</t>
  </si>
  <si>
    <t>PRO CULTURA RIONEGRO</t>
  </si>
  <si>
    <t>1110060217</t>
  </si>
  <si>
    <t>CTA  AH BANCOL 02400002549 CIAD 006-2021 VIGILANCIA SEDES COPACABANA</t>
  </si>
  <si>
    <t>2407220103</t>
  </si>
  <si>
    <t>PRO ADULTO MAYOR RIONEGRO</t>
  </si>
  <si>
    <t>1110060218</t>
  </si>
  <si>
    <t>CTA  AH BANCOL 02400002360 CIAD 020-2021 VIGILANCIA SEDE LA CEJA</t>
  </si>
  <si>
    <t>2407220104</t>
  </si>
  <si>
    <t>PRO UNIVERSIDAD DE ANTIOQUIA</t>
  </si>
  <si>
    <t>1110060219</t>
  </si>
  <si>
    <t>CTA AH BANCOL 02400003268 CIAD 006-2021 CMC RIONEGRO</t>
  </si>
  <si>
    <t>2407220105</t>
  </si>
  <si>
    <t>PRO POLITECNICO COLOMBIANO JIC</t>
  </si>
  <si>
    <t>1110060220</t>
  </si>
  <si>
    <t>CTA AH BANCOL 02400003480 CI OP 001-2021 ALUMBRADO PARQUE PERRUNO RIONEGRO</t>
  </si>
  <si>
    <t>2407220199</t>
  </si>
  <si>
    <t>CIERRE ESTAMPILLAS MUNICIPIO RIONEGRO</t>
  </si>
  <si>
    <t>1110060221</t>
  </si>
  <si>
    <t>CTA AH BANCOL 02400003502 C.I. 023-2021 ALUMBRADO PLAN VIAL</t>
  </si>
  <si>
    <t>24072202</t>
  </si>
  <si>
    <t>ESTAMPILLAS A FAVOR DEL MUNICIPIO DE SABANETA</t>
  </si>
  <si>
    <t>1110060223</t>
  </si>
  <si>
    <t>CTA AH BANCOL 02400003647 CIAD 0880-2021 TRANSPORTE TERRESTRE SECRETARIA EDUCACIÓN BELLO</t>
  </si>
  <si>
    <t>2407220201</t>
  </si>
  <si>
    <t>PRO HOSPITAL SABANETA 0.5%</t>
  </si>
  <si>
    <t>1110060224</t>
  </si>
  <si>
    <t>CTA AH BANCOL 02400003669 CIAD 346-2021 SISTEMA DE SEGURIDAD CIUDADANA LA CEJA</t>
  </si>
  <si>
    <t>2407220202</t>
  </si>
  <si>
    <t>PRO ADULTO SABANETA 2%</t>
  </si>
  <si>
    <t>1110060225</t>
  </si>
  <si>
    <t>CTA AH BANCOL 02400003628 CI 100310722021-2021 ARRENDAMIENTO PDAS LA ESTRELLA</t>
  </si>
  <si>
    <t>2407220203</t>
  </si>
  <si>
    <t>PRO CULTURA SABANETA 1%</t>
  </si>
  <si>
    <t>1110060226</t>
  </si>
  <si>
    <t>CTA AH BANCOL 02400003960 CIAD 1074-2021 VIGILANCIAS SEDES EDUCATIVAS BELLO</t>
  </si>
  <si>
    <t>1110060227</t>
  </si>
  <si>
    <t>CTA AH BANCOL 02400004138 CIAD 043 -2021 VIDEO VIGILANCIA COLABORATIVA RIONEGRO</t>
  </si>
  <si>
    <t>24072203</t>
  </si>
  <si>
    <t xml:space="preserve">ESTAMPILLAS A FAVOR DEL MUNICIPIO DE BELLO </t>
  </si>
  <si>
    <t>1110060228</t>
  </si>
  <si>
    <t>CTA AH BANCOL 02400003435 AOM FIDUCIARIA</t>
  </si>
  <si>
    <t>2407220301</t>
  </si>
  <si>
    <t>PRO HOSPITAL BELLO 0.3%</t>
  </si>
  <si>
    <t>2407220302</t>
  </si>
  <si>
    <t>PRO ADULTO MAYOR BELLO 2%</t>
  </si>
  <si>
    <t>1110060230</t>
  </si>
  <si>
    <t>CTA AH BANCOL 02400004356 CIAD 1003158-2021 MODERNIZACIÓN Y FORTALECIMIENTO CCTV LA ESTRELLA</t>
  </si>
  <si>
    <t>2407220303</t>
  </si>
  <si>
    <t>PRO CULTURA BELLO 0.5%</t>
  </si>
  <si>
    <t>1110060231</t>
  </si>
  <si>
    <t>CTA AH BANCOL 02400004179 CIAD 318-2021 MANTENIMIENTO PREVENTIVO Y CORRECTIVO CCTV COPACABANA</t>
  </si>
  <si>
    <t>2407220304</t>
  </si>
  <si>
    <t>PRO UDEA BELLO 0.2%</t>
  </si>
  <si>
    <t>1110060232</t>
  </si>
  <si>
    <t>CTA AH BANCOL 02400004807 CIAD 1556-2021 VIG SEDES EDUCATIVAS BELLO</t>
  </si>
  <si>
    <t>1110060233</t>
  </si>
  <si>
    <t>CTA AH BANCOL 02400004944 CIAD 063-2021 VIG SEDES ADVAS RIONEGRO</t>
  </si>
  <si>
    <t>24072206</t>
  </si>
  <si>
    <t>ESTAMPILLAS A FAVOR DEL MUNICIPIO DE LA CEJA</t>
  </si>
  <si>
    <t>1110060234</t>
  </si>
  <si>
    <t>CTA AH BANCOL 02400004472 CIAD 047-2021 RENOVACIÓN SERVICIO DATA CENTER EXT RIONEGRO</t>
  </si>
  <si>
    <t>2407220601</t>
  </si>
  <si>
    <t>PROHOSPITAL LA CEJA 1%</t>
  </si>
  <si>
    <t>2407220602</t>
  </si>
  <si>
    <t>PRO CULTURA 1% LA CEJA</t>
  </si>
  <si>
    <t>11100604</t>
  </si>
  <si>
    <t>BANCO CAJA SOCIAL</t>
  </si>
  <si>
    <t>2407220603</t>
  </si>
  <si>
    <t>PRO ADULTO MAYOR LA CEJA 3%</t>
  </si>
  <si>
    <t>1110060402</t>
  </si>
  <si>
    <t>CTA AH CAJA SOCIAL 24101097460 CIAD 021-2020 VIGILANCIA CRT RIONEGRO</t>
  </si>
  <si>
    <t>2407220604</t>
  </si>
  <si>
    <t>PRO U DE A LA CEJA 0.5%</t>
  </si>
  <si>
    <t>11100605</t>
  </si>
  <si>
    <t>IDEA</t>
  </si>
  <si>
    <t>24072208</t>
  </si>
  <si>
    <t>ESTAMPILLAS A FAVOR DEL MUNICIPIO DE GUARNE</t>
  </si>
  <si>
    <t>1110060501</t>
  </si>
  <si>
    <t>CTA AH IDEA 10011596 CIAD 0168-2021 VIGILANCIA SEDES ADMINISTRATIVAS BELLO</t>
  </si>
  <si>
    <t>2407220801</t>
  </si>
  <si>
    <t>PRO HOSPITAL GUARNE 1%</t>
  </si>
  <si>
    <t>1110060502</t>
  </si>
  <si>
    <t>CTA AH IDEA 10011597 CIAD 0028-2021 INTERNET IP BELLO</t>
  </si>
  <si>
    <t>2407220802</t>
  </si>
  <si>
    <t>PRO ADULTO MAYOR GUARNE 4%</t>
  </si>
  <si>
    <t>1110060503</t>
  </si>
  <si>
    <t>CTA AH IDEA 10011598 CIAD 1060-006-2021 CMC RIONEGRO</t>
  </si>
  <si>
    <t>2407220803</t>
  </si>
  <si>
    <t>PRO CULTURA GUARNE 2%</t>
  </si>
  <si>
    <t>1110060505</t>
  </si>
  <si>
    <t>CTA AH IDEA 10011600 CIAD 0001-2021 VIGILANCIA SEDES IMER</t>
  </si>
  <si>
    <t>1110060506</t>
  </si>
  <si>
    <t>CTA AH IDEA 10011629 CI 119-2021 PANELES SOLARES EL SANTUARIO</t>
  </si>
  <si>
    <t>1110060507</t>
  </si>
  <si>
    <t>CTA AH IDEA 10011636 CIAD 0106-2021 VIGILANCIA FLA</t>
  </si>
  <si>
    <t>1110060508</t>
  </si>
  <si>
    <t>CTA AH IDEA 10011594 INSTALACIÓN ALUMBRADO PÚBLICO CANTO</t>
  </si>
  <si>
    <t>1110060509</t>
  </si>
  <si>
    <t>CTA AH IDEA 10012090 CIAD 1343-2021 CAMARAS ENVIGADO</t>
  </si>
  <si>
    <t>1110060510</t>
  </si>
  <si>
    <t>CTA AH IDEA 10012432 CIAD 1456-2021 CAMARAS ENVIGADO</t>
  </si>
  <si>
    <t>24072210</t>
  </si>
  <si>
    <t>ESTAMPILLAS A FAVOR DE MUNICIPIO DE SAN LUIS</t>
  </si>
  <si>
    <t>11100606</t>
  </si>
  <si>
    <t>BANCO DE BOGOTA</t>
  </si>
  <si>
    <t>2407221099</t>
  </si>
  <si>
    <t>CIERRE ESTAMPILLAS SAN LUIS</t>
  </si>
  <si>
    <t>1110060601</t>
  </si>
  <si>
    <t>CTA AH BOGOTÁ 532353182 C.I. 148-2021 IMPLEMENTACIÓN SISTEMA VIDEO VIGILANCIA CONCEPCIÓN</t>
  </si>
  <si>
    <t>1110060602</t>
  </si>
  <si>
    <t>CTA AH BOGOTÁ 532356870 CIAD 393-2021 VIGI SEDES ADVAS COPACABANA</t>
  </si>
  <si>
    <t>24072212</t>
  </si>
  <si>
    <t>ESTAMPILLAS A FAVOR DEL DEPARTAMENTO (FLA)</t>
  </si>
  <si>
    <t>1110060603</t>
  </si>
  <si>
    <t>CTA AH BOGOTÁ 532357860 C.I. 062-2021 ILUMINACIÓN PLAN VIAL II RIONEGRO</t>
  </si>
  <si>
    <t>2407221201</t>
  </si>
  <si>
    <t>PRO ADULTO MAYOR FLA 2%</t>
  </si>
  <si>
    <t>1110060604</t>
  </si>
  <si>
    <t>CTA AH BOGOTÁ 5322376860 CI 08-2022 ILUMINACIO EL TANQUE COMANDO EL PORVENIR</t>
  </si>
  <si>
    <t>2407221202</t>
  </si>
  <si>
    <t>PRO ENVIGADO FLA 0.4%</t>
  </si>
  <si>
    <t>1110060605</t>
  </si>
  <si>
    <t>CTA AH BOGOTÁ 532377553 CI 104-2022 CANTO LOTES Y URBANISMO</t>
  </si>
  <si>
    <t>2407221203</t>
  </si>
  <si>
    <t>PRO HOSPITAL FLA 1%</t>
  </si>
  <si>
    <t>1110060606</t>
  </si>
  <si>
    <t>CTA AH BOGOTÁ 532378122 CI 037-2022 HARAS DE SANTA LUCIA</t>
  </si>
  <si>
    <t>2407221204</t>
  </si>
  <si>
    <t>PRO DESARROLLO FLA 0.6%</t>
  </si>
  <si>
    <t>1110060607</t>
  </si>
  <si>
    <t>CTA AH BOGOTÁ 532378387 CIAD 002-2022 VIGILANCIA SEDES ADMIN RIONEGRO</t>
  </si>
  <si>
    <t>2407221205</t>
  </si>
  <si>
    <t>PRO POLITECNICO FLA 0.4%</t>
  </si>
  <si>
    <t>11100607</t>
  </si>
  <si>
    <t>DAVIVIENDA</t>
  </si>
  <si>
    <t>24072214</t>
  </si>
  <si>
    <t>ESTAMPILLAS A FAVOR DEL MUNICIPIO DE ENVIGADO</t>
  </si>
  <si>
    <t>1110060701</t>
  </si>
  <si>
    <t>CI 052-2022 CONSTRUCCION RED E ILUMANICON TRAMO DON DIEGO</t>
  </si>
  <si>
    <t>2407221401</t>
  </si>
  <si>
    <t>PRO CULTURA ENVIGADO 0.5%</t>
  </si>
  <si>
    <t>2407221402</t>
  </si>
  <si>
    <t>PRO ADULTO MAYOR ENVIGADO 2%</t>
  </si>
  <si>
    <t>11100608</t>
  </si>
  <si>
    <t>BANCO AV VILLAS</t>
  </si>
  <si>
    <t>2407221403</t>
  </si>
  <si>
    <t>PRO DESARROLLO ENVIGADO 0.4%</t>
  </si>
  <si>
    <t>1110060802</t>
  </si>
  <si>
    <t>CTA AH AV VILLAS N° 339011066 CI 037-2022 TERRAGRANDE</t>
  </si>
  <si>
    <t>240726</t>
  </si>
  <si>
    <t>RENDIMIENTOS FINANCIEROS</t>
  </si>
  <si>
    <t>1132</t>
  </si>
  <si>
    <t>24072601</t>
  </si>
  <si>
    <t>RENDIMIENTOS FINANCIEROS A FAVOR DE MUNICIPIOS</t>
  </si>
  <si>
    <t>113210</t>
  </si>
  <si>
    <t>2407260101</t>
  </si>
  <si>
    <t>RENDIMIENTOS EN CUENTAS DE AHORROS</t>
  </si>
  <si>
    <t>11321002</t>
  </si>
  <si>
    <t>CUENTAS DE AHORRO</t>
  </si>
  <si>
    <t>2424</t>
  </si>
  <si>
    <t>242401</t>
  </si>
  <si>
    <t>APORTES A FONDOS PENSIONALES</t>
  </si>
  <si>
    <t>24240101</t>
  </si>
  <si>
    <t xml:space="preserve">APORTES A FONDOS PENSIONALES </t>
  </si>
  <si>
    <t>2424010101</t>
  </si>
  <si>
    <t xml:space="preserve">APORTES DE FONDOS PENSIONALES </t>
  </si>
  <si>
    <t>242402</t>
  </si>
  <si>
    <t>APORTES A SEGURIDAD SOCIAL EN SALUD</t>
  </si>
  <si>
    <t>24240201</t>
  </si>
  <si>
    <t xml:space="preserve">APORTES A SEGURIDAD SOCIAL EN SALUD </t>
  </si>
  <si>
    <t>2424020101</t>
  </si>
  <si>
    <t>242411</t>
  </si>
  <si>
    <t xml:space="preserve">EMBARGOS JUDICIALES </t>
  </si>
  <si>
    <t>24241101</t>
  </si>
  <si>
    <t>2424110101</t>
  </si>
  <si>
    <t>EMBARGOS JUDICIALES BANCO AGRARIO</t>
  </si>
  <si>
    <t>242490</t>
  </si>
  <si>
    <t>OTROS DESCUENTOS DE NOMINA</t>
  </si>
  <si>
    <t>24249001</t>
  </si>
  <si>
    <t>FONDO DE SOLIDARIDAD PENSIONAL</t>
  </si>
  <si>
    <t>2424900101</t>
  </si>
  <si>
    <t>2436</t>
  </si>
  <si>
    <t>243603</t>
  </si>
  <si>
    <t>RETENCION EN LA FUENTE POR HONORARIOS</t>
  </si>
  <si>
    <t>24360301</t>
  </si>
  <si>
    <t>RETENCION POR HONORARIOS</t>
  </si>
  <si>
    <t>2436030102</t>
  </si>
  <si>
    <t>HONORARIOS 11%</t>
  </si>
  <si>
    <t>243605</t>
  </si>
  <si>
    <t xml:space="preserve">RETENCION EN LA FUENTE POR SERVICIOS </t>
  </si>
  <si>
    <t>24360501</t>
  </si>
  <si>
    <t xml:space="preserve">RETEFUENTE POR SERVICIOS </t>
  </si>
  <si>
    <t>2436050101</t>
  </si>
  <si>
    <t>SERVICIOS ASEO Y VIGILANCIA 2%</t>
  </si>
  <si>
    <t>2436050103</t>
  </si>
  <si>
    <t>SERVICIOS DECLARANTES 4%</t>
  </si>
  <si>
    <t>2436050106</t>
  </si>
  <si>
    <t>SERVICIO TRANSPORTE CARGA 1%</t>
  </si>
  <si>
    <t>2436050108</t>
  </si>
  <si>
    <t>SERVICIOS SOFTWARE 3.5%</t>
  </si>
  <si>
    <t>243606</t>
  </si>
  <si>
    <t>ARRENDAMIENTOS</t>
  </si>
  <si>
    <t>24360601</t>
  </si>
  <si>
    <t xml:space="preserve">RETENCION EN LA FUENTE POR ARRENDAMIENTO </t>
  </si>
  <si>
    <t>2436060102</t>
  </si>
  <si>
    <t>ARRENDAMIENTO DE BIENES MUEBLES 4%</t>
  </si>
  <si>
    <t>243608</t>
  </si>
  <si>
    <t xml:space="preserve">RETENCION EN LA FUENTE POR COMPRAS </t>
  </si>
  <si>
    <t>24360801</t>
  </si>
  <si>
    <t xml:space="preserve">RETEFUENTE COMPRAS </t>
  </si>
  <si>
    <t>2436080101</t>
  </si>
  <si>
    <t>COMPRAS COMBUSTIBLE 0.10%</t>
  </si>
  <si>
    <t>2436080102</t>
  </si>
  <si>
    <t>COMPRAS GENERAL DECLARANTES 2.5%</t>
  </si>
  <si>
    <t>CTA AH 5672065815 CIAD 220-2020 VIG SEDES ADVAS SABANETA</t>
  </si>
  <si>
    <t>243615</t>
  </si>
  <si>
    <t>A EMPLEADOS ARTICULO 383 E.T</t>
  </si>
  <si>
    <t>24361501</t>
  </si>
  <si>
    <t xml:space="preserve">A EMPLEADOS ARTICULO 383 E.T </t>
  </si>
  <si>
    <t>1132100214</t>
  </si>
  <si>
    <t>2436150101</t>
  </si>
  <si>
    <t>113210021403</t>
  </si>
  <si>
    <t>CTA AH CAJA SOCIAL 24100717800 CIAD 064-2020 SEGURIDAD PRIVADA</t>
  </si>
  <si>
    <t>243625</t>
  </si>
  <si>
    <t>IMPUESTO A LAS VENTAS RETENIDO</t>
  </si>
  <si>
    <t>11321003</t>
  </si>
  <si>
    <t>EMBARGOS JUDICIALES</t>
  </si>
  <si>
    <t>24362501</t>
  </si>
  <si>
    <t>RETEFUENTE IVA RETENIDO</t>
  </si>
  <si>
    <t>1132100301</t>
  </si>
  <si>
    <t>BANCO AGRARIO EMBARGOS JUDICIALES</t>
  </si>
  <si>
    <t>2436250101</t>
  </si>
  <si>
    <t>RETEFUENTE IVA SERVICIOS 15%</t>
  </si>
  <si>
    <t>2436250102</t>
  </si>
  <si>
    <t>RETEFUENTE IVA COMPRAS 15%</t>
  </si>
  <si>
    <t>12</t>
  </si>
  <si>
    <t>1221</t>
  </si>
  <si>
    <t>INVERSIONES DE ADMINISTRACIÓN DE LIQUIDEZ A VALOR DE MERCADO (VALOR RAZONABLE) CON CAMBIOS EN EL RESULTADO</t>
  </si>
  <si>
    <t>122116</t>
  </si>
  <si>
    <t>FONDO DE INVERSIÓN COLECTIVA</t>
  </si>
  <si>
    <t>12211601</t>
  </si>
  <si>
    <t>FONDO DE INVERSIÓN COLECTIVA ABIERTO</t>
  </si>
  <si>
    <t>1221160102</t>
  </si>
  <si>
    <t>FIDUCIARIA OCCIDENTE 421884 - 0916</t>
  </si>
  <si>
    <t>1221160105</t>
  </si>
  <si>
    <t>FIDUAGRARIA OCCIDENTE 256-12693-9 C.I. 062-2021 PLAN VIAL II RIONEGRO</t>
  </si>
  <si>
    <t>243695</t>
  </si>
  <si>
    <t>AUTORRETENCIONES</t>
  </si>
  <si>
    <t>13</t>
  </si>
  <si>
    <t>24369501</t>
  </si>
  <si>
    <t>1317</t>
  </si>
  <si>
    <t>131719</t>
  </si>
  <si>
    <t>ADMINISTRACION DE PROYECTOS</t>
  </si>
  <si>
    <t>13171901</t>
  </si>
  <si>
    <t>CUENTAS POR COBRAR HONORARIOS</t>
  </si>
  <si>
    <t>1317190101</t>
  </si>
  <si>
    <t xml:space="preserve">CUENTAS POR COBRAR HONORARIOS </t>
  </si>
  <si>
    <t>2440</t>
  </si>
  <si>
    <t>244004</t>
  </si>
  <si>
    <t xml:space="preserve">IMPUESTO DE INDUSTRIA Y COMERCIO </t>
  </si>
  <si>
    <t>24400401</t>
  </si>
  <si>
    <t>INDUSTRIA Y COMERCIO MUNICIPIO DE RIONEGRO</t>
  </si>
  <si>
    <t>2440040101</t>
  </si>
  <si>
    <t>INDUSTRIA Y COMERCIO RIO ( ICA 0.8% )</t>
  </si>
  <si>
    <t>2440040102</t>
  </si>
  <si>
    <t>INDUSTRIA Y COMERCIO ( ICA 0.5% ) RIO</t>
  </si>
  <si>
    <t>131730</t>
  </si>
  <si>
    <t>24400402</t>
  </si>
  <si>
    <t>INDUSTRIA Y COMERCIO MUNICIPIO DE SABANETA</t>
  </si>
  <si>
    <t>13173001</t>
  </si>
  <si>
    <t>2440040201</t>
  </si>
  <si>
    <t>INDUSTRIA Y COMERCIO (ICA 0.10% ) SABANE</t>
  </si>
  <si>
    <t>1317300101</t>
  </si>
  <si>
    <t xml:space="preserve">SERVICIO DE CUADRILLA </t>
  </si>
  <si>
    <t>24400405</t>
  </si>
  <si>
    <t>INDUSTRIA Y COMERCIO MUNICIPIO DE BELLO</t>
  </si>
  <si>
    <t>1384</t>
  </si>
  <si>
    <t>2440040504</t>
  </si>
  <si>
    <t>INDUSTRIA Y COMERCIO ( ICA 1%    ) BELLO</t>
  </si>
  <si>
    <t>138439</t>
  </si>
  <si>
    <t>13843901</t>
  </si>
  <si>
    <t>24400407</t>
  </si>
  <si>
    <t>INDUSTRIA Y COMERCIO MUNICIPIO DE LA CEJA</t>
  </si>
  <si>
    <t>1384390101</t>
  </si>
  <si>
    <t>ARRENDAMIENTO OPERATIVO VEHÍCULOS</t>
  </si>
  <si>
    <t>2440040701</t>
  </si>
  <si>
    <t>INDUSTRIA Y COMERCIO ICA 1% LA CEJA</t>
  </si>
  <si>
    <t>138490</t>
  </si>
  <si>
    <t>24400409</t>
  </si>
  <si>
    <t>INDUSTRIA Y COMERCIO MUNICIPIO DE GUARNE</t>
  </si>
  <si>
    <t>13849001</t>
  </si>
  <si>
    <t>2440040901</t>
  </si>
  <si>
    <t>RETE ICA GUARNE 1%</t>
  </si>
  <si>
    <t>1384900101</t>
  </si>
  <si>
    <t>13849010</t>
  </si>
  <si>
    <t>A EMPLEADOS</t>
  </si>
  <si>
    <t>1384901001</t>
  </si>
  <si>
    <t xml:space="preserve">A EMPLEADOS </t>
  </si>
  <si>
    <t>24400413</t>
  </si>
  <si>
    <t>INDUSTRIA Y COMERCIO MUNICIPIO ITAGÜÍ</t>
  </si>
  <si>
    <t>13849011</t>
  </si>
  <si>
    <t>2440041301</t>
  </si>
  <si>
    <t>INDUSTRIA Y COMERCIO ITAGÜÍ 1%</t>
  </si>
  <si>
    <t>1384901101</t>
  </si>
  <si>
    <t>INCAPACIDAD GENERAL Y LABORAL</t>
  </si>
  <si>
    <t>24400415</t>
  </si>
  <si>
    <t>INDUSTRIA Y COMERCIO MUNICIPIO DE ENVIGADO</t>
  </si>
  <si>
    <t>2440041501</t>
  </si>
  <si>
    <t>INDUSTRIA Y COMERCIO ENVIGADO ( ICA 0.8% )</t>
  </si>
  <si>
    <t>24400490</t>
  </si>
  <si>
    <t>DECLARACIÓN INDUSTRIA Y COMERCIO ANUAL</t>
  </si>
  <si>
    <t>2440049001</t>
  </si>
  <si>
    <t>ICA ANUAL MUNICIPIOS</t>
  </si>
  <si>
    <t>15</t>
  </si>
  <si>
    <t>244020</t>
  </si>
  <si>
    <t xml:space="preserve">GRAVAMEN A LOS MOVIMIENTOS FINANCIEROS </t>
  </si>
  <si>
    <t>24402001</t>
  </si>
  <si>
    <t xml:space="preserve">GRAVAMEN </t>
  </si>
  <si>
    <t>2440200101</t>
  </si>
  <si>
    <t>244024</t>
  </si>
  <si>
    <t>TASAS</t>
  </si>
  <si>
    <t>24402401</t>
  </si>
  <si>
    <t>TASA PRO DEPORTES Y RECREACIÓN</t>
  </si>
  <si>
    <t>1514</t>
  </si>
  <si>
    <t>2440240101</t>
  </si>
  <si>
    <t>PRO DEPORTE Y RECREACIÓN 2.5% RIONEGRO</t>
  </si>
  <si>
    <t>151490</t>
  </si>
  <si>
    <t>INVENTARIO OTROS MATERIALES Y SUMINISTROS</t>
  </si>
  <si>
    <t>2440240102</t>
  </si>
  <si>
    <t>PRO DEPORTES Y RECREACIÓN 2.5% LA CEJA</t>
  </si>
  <si>
    <t>15149001</t>
  </si>
  <si>
    <t>2440240104</t>
  </si>
  <si>
    <t>PRO DEPORTE Y RECREACIÓN 1% BELLO</t>
  </si>
  <si>
    <t>1514900101</t>
  </si>
  <si>
    <t>2440240105</t>
  </si>
  <si>
    <t>PRO DEPORTES Y RECREACIÓN 1% FLA</t>
  </si>
  <si>
    <t>2440240106</t>
  </si>
  <si>
    <t>PRO DEPORTE Y RECREACIÓN 2.5% GUARNE</t>
  </si>
  <si>
    <t>16</t>
  </si>
  <si>
    <t>1605</t>
  </si>
  <si>
    <t>244085</t>
  </si>
  <si>
    <t xml:space="preserve">OTROS IMPUESTOS MUNICIPALES </t>
  </si>
  <si>
    <t>160501</t>
  </si>
  <si>
    <t>TERRENOS URBANOS</t>
  </si>
  <si>
    <t>24408501</t>
  </si>
  <si>
    <t>FONDO DE CUENTA TERRITORIAL FONSET 5%</t>
  </si>
  <si>
    <t>16050101</t>
  </si>
  <si>
    <t>2440850101</t>
  </si>
  <si>
    <t xml:space="preserve">FONDO DE CUENTA TERRITORIAL FONSET RIONEGRO 5% </t>
  </si>
  <si>
    <t>1605010101</t>
  </si>
  <si>
    <t>2445</t>
  </si>
  <si>
    <t>1615</t>
  </si>
  <si>
    <t>244502</t>
  </si>
  <si>
    <t>VENTA DE SERVICIOS</t>
  </si>
  <si>
    <t>161501</t>
  </si>
  <si>
    <t xml:space="preserve">EDIFICACIONES </t>
  </si>
  <si>
    <t>24450201</t>
  </si>
  <si>
    <t>IVA GENERADO SERVICIOS</t>
  </si>
  <si>
    <t>16150101</t>
  </si>
  <si>
    <t>CONSTRUCCION Y MEJORA DE SEDE</t>
  </si>
  <si>
    <t>2445020102</t>
  </si>
  <si>
    <t>IVA GENERADO SERVICIOS DEL 19%</t>
  </si>
  <si>
    <t>1615010101</t>
  </si>
  <si>
    <t>244505</t>
  </si>
  <si>
    <t>COMPRA DE BIENES (DB)</t>
  </si>
  <si>
    <t>1635</t>
  </si>
  <si>
    <t>24450501</t>
  </si>
  <si>
    <t>IVA DESCONTABLE COMPRA DE BIENES DB</t>
  </si>
  <si>
    <t>163501</t>
  </si>
  <si>
    <t>2445050101</t>
  </si>
  <si>
    <t>IVA DESCONTABLE COMPRA DE BIENES 5%</t>
  </si>
  <si>
    <t>16350101</t>
  </si>
  <si>
    <t>2445050103</t>
  </si>
  <si>
    <t>IVA DESCONTABLE COMPRA DE BIENES 19%</t>
  </si>
  <si>
    <t>1635010101</t>
  </si>
  <si>
    <t>FIGURAS PARA ALUMBRADO NAVIDEÑO</t>
  </si>
  <si>
    <t>244506</t>
  </si>
  <si>
    <t>COMPRA DE SERVICIOS (DB)</t>
  </si>
  <si>
    <t>1640</t>
  </si>
  <si>
    <t>24450601</t>
  </si>
  <si>
    <t>IVA DESCONTABLE COMPRA DE SERVICIOS</t>
  </si>
  <si>
    <t>164001</t>
  </si>
  <si>
    <t>EDIFICIOS Y CASAS</t>
  </si>
  <si>
    <t>2445060103</t>
  </si>
  <si>
    <t>IVA DESCONTABLE SERVICIOS 19%</t>
  </si>
  <si>
    <t>16400101</t>
  </si>
  <si>
    <t>1640010101</t>
  </si>
  <si>
    <t>CASA VEREDA EL ROSAL CR 46 30 425</t>
  </si>
  <si>
    <t>244508</t>
  </si>
  <si>
    <t>DEVOLUCIONES EN VENTA DE SERVICIOS (DB)</t>
  </si>
  <si>
    <t>24450801</t>
  </si>
  <si>
    <t>IVA DEVOLUCION EN VENTA DE SERVICIOS</t>
  </si>
  <si>
    <t>1650</t>
  </si>
  <si>
    <t>2445080102</t>
  </si>
  <si>
    <t>IVA DEVOLUCION EN VENTA DE SERVICIOS 19%</t>
  </si>
  <si>
    <t>165012</t>
  </si>
  <si>
    <t>REDES LINEAS Y CABLES PROPIEDAD DE TERCEROS</t>
  </si>
  <si>
    <t>16501201</t>
  </si>
  <si>
    <t>244575</t>
  </si>
  <si>
    <t>IMPUESTO A LAS VENTAS RETENIDO (DB)</t>
  </si>
  <si>
    <t>1650120101</t>
  </si>
  <si>
    <t>MODERNIZACIÓN ALUMBRADO PÚBLICO RIONEGRO</t>
  </si>
  <si>
    <t>1650120102</t>
  </si>
  <si>
    <t>EXPANSIÓN ALUMBRADO PÚBLICO RIONEGRO</t>
  </si>
  <si>
    <t>1655</t>
  </si>
  <si>
    <t>24457502</t>
  </si>
  <si>
    <t>IMPUESTO A LAS VENTAS RETENIDO VENTA SERVICIOS (DB)</t>
  </si>
  <si>
    <t>165504</t>
  </si>
  <si>
    <t>MAQUINARIA INDUSTRIAL</t>
  </si>
  <si>
    <t>2445750202</t>
  </si>
  <si>
    <t>IMPUESTO A LAS VENTAS RETENIDO SERVICIOS T. GENERAL (DB)</t>
  </si>
  <si>
    <t>16550402</t>
  </si>
  <si>
    <t>1655040201</t>
  </si>
  <si>
    <t>2490</t>
  </si>
  <si>
    <t>249028</t>
  </si>
  <si>
    <t>SEGUROS</t>
  </si>
  <si>
    <t>24902801</t>
  </si>
  <si>
    <t>SEGUROS Y PÓLIZAS EN GENERAL</t>
  </si>
  <si>
    <t>2490280101</t>
  </si>
  <si>
    <t>165590</t>
  </si>
  <si>
    <t>OTRA MAQUINARIA Y EQUIPO</t>
  </si>
  <si>
    <t>16559001</t>
  </si>
  <si>
    <t>MARCADORA TECHNIFOR DE MICROPERCUSION</t>
  </si>
  <si>
    <t>1655900101</t>
  </si>
  <si>
    <t>1665</t>
  </si>
  <si>
    <t>249046</t>
  </si>
  <si>
    <t>SERVICIOS FINANCIEROS</t>
  </si>
  <si>
    <t>166502</t>
  </si>
  <si>
    <t>EQUIPO Y MAQUINA DE OFICINA</t>
  </si>
  <si>
    <t>24904601</t>
  </si>
  <si>
    <t>16650201</t>
  </si>
  <si>
    <t>EQUIPOS DE OFICINA (IMPRESORAS, SCANER, VIDEO PROYECTOR )</t>
  </si>
  <si>
    <t>2490460101</t>
  </si>
  <si>
    <t>1665020101</t>
  </si>
  <si>
    <t>EQUIPOS DE OFICINA(IMPRESORAS, SCANER, VIDEO PROYECTOR)</t>
  </si>
  <si>
    <t>249050</t>
  </si>
  <si>
    <t>APORTES AL ICBF Y SENA</t>
  </si>
  <si>
    <t>16650202</t>
  </si>
  <si>
    <t>MUEBLES DE OFICINA</t>
  </si>
  <si>
    <t>24905001</t>
  </si>
  <si>
    <t>ICBF</t>
  </si>
  <si>
    <t>1665020201</t>
  </si>
  <si>
    <t>2490500101</t>
  </si>
  <si>
    <t xml:space="preserve">ICBF </t>
  </si>
  <si>
    <t>16650203</t>
  </si>
  <si>
    <t xml:space="preserve">ELEMENTOS DE CAFETERIA </t>
  </si>
  <si>
    <t>24905002</t>
  </si>
  <si>
    <t>SENA</t>
  </si>
  <si>
    <t>1665020301</t>
  </si>
  <si>
    <t>2490500201</t>
  </si>
  <si>
    <t xml:space="preserve">SENA </t>
  </si>
  <si>
    <t>1670</t>
  </si>
  <si>
    <t>249051</t>
  </si>
  <si>
    <t>SERVICIOS PUBLICOS</t>
  </si>
  <si>
    <t>167002</t>
  </si>
  <si>
    <t>EQUIPOS DE COMPUTACION</t>
  </si>
  <si>
    <t>24905101</t>
  </si>
  <si>
    <t>ENERGIA</t>
  </si>
  <si>
    <t>16700201</t>
  </si>
  <si>
    <t xml:space="preserve">EQUIPOS DE COMPUTO </t>
  </si>
  <si>
    <t>2490510101</t>
  </si>
  <si>
    <t>ENERGIA Y ALUMBRADO</t>
  </si>
  <si>
    <t>1670020101</t>
  </si>
  <si>
    <t>EQUIPOS DE COMPUTO</t>
  </si>
  <si>
    <t>24905102</t>
  </si>
  <si>
    <t>ACUEDUCTO</t>
  </si>
  <si>
    <t>167090</t>
  </si>
  <si>
    <t>OTROS EQUIPOS DE COMPUTACION Y COMUNICACION</t>
  </si>
  <si>
    <t>2490510201</t>
  </si>
  <si>
    <t>ASEO, ACUEDUCTO Y ALCANTARILLADO</t>
  </si>
  <si>
    <t>16709001</t>
  </si>
  <si>
    <t>OTROS EQUIPOS DE COMPUTACION</t>
  </si>
  <si>
    <t>1670900101</t>
  </si>
  <si>
    <t>OTROS EQUIPOS DISCOS, MEMORIAS Y ACCESORIOS</t>
  </si>
  <si>
    <t>16709002</t>
  </si>
  <si>
    <t>OTROS EQUIPOS DE COMUNICACIÓN</t>
  </si>
  <si>
    <t>1670900201</t>
  </si>
  <si>
    <t>DISPOSITIVOS MÓVILES Y BIOMÉRICOS (PDA)</t>
  </si>
  <si>
    <t>24905104</t>
  </si>
  <si>
    <t xml:space="preserve">TELEFONIA MOVIL E  INTERNET </t>
  </si>
  <si>
    <t>2490510401</t>
  </si>
  <si>
    <t xml:space="preserve">TELEFONIA MOVIL E INTERNET </t>
  </si>
  <si>
    <t>1675</t>
  </si>
  <si>
    <t>167502</t>
  </si>
  <si>
    <t>EQUIPO DE TRANSPORTE TERRESTRES</t>
  </si>
  <si>
    <t>249053</t>
  </si>
  <si>
    <t>COMISIONES</t>
  </si>
  <si>
    <t>16750201</t>
  </si>
  <si>
    <t>24905301</t>
  </si>
  <si>
    <t>COMISIONES ENTIDADES BANCARIAS Y FIDUCIA</t>
  </si>
  <si>
    <t>1675020101</t>
  </si>
  <si>
    <t xml:space="preserve">VEHICULO MOTOCICLETA </t>
  </si>
  <si>
    <t>2490530101</t>
  </si>
  <si>
    <t>COMISIONES FIDUCIA</t>
  </si>
  <si>
    <t>1675020102</t>
  </si>
  <si>
    <t>VEHICULO CAMION DUTRO TEAM EIV AA ABS</t>
  </si>
  <si>
    <t>1675020103</t>
  </si>
  <si>
    <t xml:space="preserve">VEHICULO TIPO CAMIONETA NISSAN </t>
  </si>
  <si>
    <t>249054</t>
  </si>
  <si>
    <t>1675020104</t>
  </si>
  <si>
    <t xml:space="preserve">CARROCERIA ESPECIAL PARA VEHICULOS </t>
  </si>
  <si>
    <t>24905401</t>
  </si>
  <si>
    <t>1675020106</t>
  </si>
  <si>
    <t>CARROCASTA ZED 14.02</t>
  </si>
  <si>
    <t>2490540101</t>
  </si>
  <si>
    <t xml:space="preserve">HONORARIOS PROFESIONALES </t>
  </si>
  <si>
    <t>2490540102</t>
  </si>
  <si>
    <t>16750202</t>
  </si>
  <si>
    <t>1675020201</t>
  </si>
  <si>
    <t>249055</t>
  </si>
  <si>
    <t>SERVICIOS</t>
  </si>
  <si>
    <t>24905501</t>
  </si>
  <si>
    <t xml:space="preserve">SERVICIO DE ASEO VIGILANCIA Y CAFETERIA </t>
  </si>
  <si>
    <t>1685</t>
  </si>
  <si>
    <t>2490550101</t>
  </si>
  <si>
    <t>SERVICIOS DE ASEO VIGILANCIA Y CAFETERIA</t>
  </si>
  <si>
    <t>168501</t>
  </si>
  <si>
    <t>16850103</t>
  </si>
  <si>
    <t>DEPRE ACUMULADA CONSTRUCCION Y MEJORA DE LA NUEVA SEDE</t>
  </si>
  <si>
    <t>1685010301</t>
  </si>
  <si>
    <t xml:space="preserve">DEPRE ACUMULADA CONSTRUCCION Y MEJORA </t>
  </si>
  <si>
    <t>168504</t>
  </si>
  <si>
    <t>24905503</t>
  </si>
  <si>
    <t>MANTENIMIENTO EN GENERAL</t>
  </si>
  <si>
    <t>16850401</t>
  </si>
  <si>
    <t>DEPRECIACION DE MAQUINARIA Y EQUIPO</t>
  </si>
  <si>
    <t>2490550301</t>
  </si>
  <si>
    <t>1685040101</t>
  </si>
  <si>
    <t xml:space="preserve">DEPRECIACION MARCADORA TECHNIFOR DE MICROPERCUSION </t>
  </si>
  <si>
    <t>1685040102</t>
  </si>
  <si>
    <t>HERRAMIENTAS DE TRABAJO PARA CUADRILLA</t>
  </si>
  <si>
    <t>24905505</t>
  </si>
  <si>
    <t>SERIVICIO DE TRANSPORTE</t>
  </si>
  <si>
    <t>2490550501</t>
  </si>
  <si>
    <t>SERVICIO DE TRANSPORTE</t>
  </si>
  <si>
    <t>16850402</t>
  </si>
  <si>
    <t>1685040201</t>
  </si>
  <si>
    <t>168506</t>
  </si>
  <si>
    <t>MUEBLES, ENSERES Y EQUIPOS DE OFICINA</t>
  </si>
  <si>
    <t>16850601</t>
  </si>
  <si>
    <t>DEPRECIACION MUEBLES Y ENSERES Y EQUIPOS DE OFICINA PROPIOS</t>
  </si>
  <si>
    <t>1685060101</t>
  </si>
  <si>
    <t>DEPREC ACUMULADA MUEBLES Y ENSERES DE OFICINA</t>
  </si>
  <si>
    <t>24905508</t>
  </si>
  <si>
    <t>SERVICIOS GENERALES</t>
  </si>
  <si>
    <t>2490550801</t>
  </si>
  <si>
    <t>168507</t>
  </si>
  <si>
    <t>16850702</t>
  </si>
  <si>
    <t>DEPRECIACION EQUIPOS DE COMPUTACION PROPIOS</t>
  </si>
  <si>
    <t>249058</t>
  </si>
  <si>
    <t>1685070201</t>
  </si>
  <si>
    <t xml:space="preserve">DEPRE ACUMULADA EQUIPOS DE COMPUTO </t>
  </si>
  <si>
    <t>24905801</t>
  </si>
  <si>
    <t>1685070202</t>
  </si>
  <si>
    <t>DISPOSITIVOS MÓVILES Y BIOMETRÍA PDAS</t>
  </si>
  <si>
    <t>2490580101</t>
  </si>
  <si>
    <t>168508</t>
  </si>
  <si>
    <t>EQUIPOS DE TRANSPORTE, TRACCION Y ELEVACION</t>
  </si>
  <si>
    <t>249090</t>
  </si>
  <si>
    <t xml:space="preserve">OTRAS CUENTAS POR PAGAR </t>
  </si>
  <si>
    <t>16850801</t>
  </si>
  <si>
    <t>24909002</t>
  </si>
  <si>
    <t>ANTICIPOS RECIBIDOS</t>
  </si>
  <si>
    <t>1685080101</t>
  </si>
  <si>
    <t xml:space="preserve">DEPRECIACION EQUIPOS DE TRANSPORTE MOTOCICLETA </t>
  </si>
  <si>
    <t>2490900201</t>
  </si>
  <si>
    <t>ANTICIPOS RECIBIDOS SOBRE CONTRATOS</t>
  </si>
  <si>
    <t>1685080102</t>
  </si>
  <si>
    <t>DEPRECIACION EQUIPOS DE TRANSPORTE VEHICULO CAMION DUTRO TEAM EIV AA ABS</t>
  </si>
  <si>
    <t>1685080103</t>
  </si>
  <si>
    <t xml:space="preserve">DEPRECIACION EQUIPO DE TRANSPORTE TIPO CAMIONETA NISSAN </t>
  </si>
  <si>
    <t>24909090</t>
  </si>
  <si>
    <t>OTRAS CXP COSTOS DE OPERACIÓN</t>
  </si>
  <si>
    <t>1685080104</t>
  </si>
  <si>
    <t>DEPRECIACION CARROCERIA BRAZO HIDRAULICO 13 MT</t>
  </si>
  <si>
    <t>2490909001</t>
  </si>
  <si>
    <t>1685080105</t>
  </si>
  <si>
    <t>DEPRECIACION DE CARROCERIA PARA CAMIONETA 4X4</t>
  </si>
  <si>
    <t>2490909002</t>
  </si>
  <si>
    <t>1685080106</t>
  </si>
  <si>
    <t>DEPRECIACIÓN REPOTENCIACIÓN CARRO CANASTA 1</t>
  </si>
  <si>
    <t>2490909003</t>
  </si>
  <si>
    <t>OTRAS CXP DIFERENCIAS EN CERTIFICADOS RETENCIONES</t>
  </si>
  <si>
    <t>2490909004</t>
  </si>
  <si>
    <t>OTRAS CXP POR CERTIFICADOS RETENCIONES ICA</t>
  </si>
  <si>
    <t>168513</t>
  </si>
  <si>
    <t>16851301</t>
  </si>
  <si>
    <t>25</t>
  </si>
  <si>
    <t>1685130101</t>
  </si>
  <si>
    <t>2511</t>
  </si>
  <si>
    <t>251101</t>
  </si>
  <si>
    <t>NOMINAS POR PAGAR</t>
  </si>
  <si>
    <t>19</t>
  </si>
  <si>
    <t>25110101</t>
  </si>
  <si>
    <t xml:space="preserve">NOMINA POR PAGAR </t>
  </si>
  <si>
    <t>1905</t>
  </si>
  <si>
    <t>2511010101</t>
  </si>
  <si>
    <t xml:space="preserve">NOMINA EMPLEADOS POR PAGAR </t>
  </si>
  <si>
    <t>190501</t>
  </si>
  <si>
    <t>19050101</t>
  </si>
  <si>
    <t>SEGUROS Y PÓLIZAS DE CUBRIMIENTO</t>
  </si>
  <si>
    <t>251102</t>
  </si>
  <si>
    <t>CESANTIAS</t>
  </si>
  <si>
    <t>1905010101</t>
  </si>
  <si>
    <t>PÓLIZA MULTIRIESGO</t>
  </si>
  <si>
    <t>25110201</t>
  </si>
  <si>
    <t xml:space="preserve">CESANTIAS </t>
  </si>
  <si>
    <t>1905010105</t>
  </si>
  <si>
    <t>PÓLIZA DE AUTOMÓVILES</t>
  </si>
  <si>
    <t>2511020101</t>
  </si>
  <si>
    <t xml:space="preserve">CESANTIAS CONSOLIDADAS </t>
  </si>
  <si>
    <t>1905010107</t>
  </si>
  <si>
    <t>POLIZA DE GARANTÍA ÚNICA DE CUMPLMIENTO</t>
  </si>
  <si>
    <t>251103</t>
  </si>
  <si>
    <t>INTERES SOBRE LAS CESANTIAS</t>
  </si>
  <si>
    <t>190514</t>
  </si>
  <si>
    <t>BIENES Y SERVICIOS</t>
  </si>
  <si>
    <t>25110301</t>
  </si>
  <si>
    <t xml:space="preserve">INTERESES SOBRE LAS CESANTIAS </t>
  </si>
  <si>
    <t>19051401</t>
  </si>
  <si>
    <t>2511030101</t>
  </si>
  <si>
    <t>INTERESES SOBRE LAS CESANTIAS</t>
  </si>
  <si>
    <t>1905140101</t>
  </si>
  <si>
    <t>SOPORTE TÉCNICO WEB EMPRESARIAL</t>
  </si>
  <si>
    <t>251104</t>
  </si>
  <si>
    <t>VACACIONES</t>
  </si>
  <si>
    <t>1906</t>
  </si>
  <si>
    <t>25110401</t>
  </si>
  <si>
    <t xml:space="preserve">VACACIONES </t>
  </si>
  <si>
    <t>190601</t>
  </si>
  <si>
    <t>ANTICIPO SOBRE CONVENIOS Y ACUERDOS</t>
  </si>
  <si>
    <t>2511040101</t>
  </si>
  <si>
    <t>19060101</t>
  </si>
  <si>
    <t>1906010101</t>
  </si>
  <si>
    <t>251105</t>
  </si>
  <si>
    <t>PRIMA VACACIONES</t>
  </si>
  <si>
    <t>25110501</t>
  </si>
  <si>
    <t xml:space="preserve">PRIMA DE VACACIONES </t>
  </si>
  <si>
    <t>1907</t>
  </si>
  <si>
    <t>2511050101</t>
  </si>
  <si>
    <t>190702</t>
  </si>
  <si>
    <t>RETENCION EN LA FUENTE</t>
  </si>
  <si>
    <t>19070201</t>
  </si>
  <si>
    <t>251106</t>
  </si>
  <si>
    <t>PRIMA DE SERVICIOS</t>
  </si>
  <si>
    <t>1907020101</t>
  </si>
  <si>
    <t>HONORARIOS DEL 11%</t>
  </si>
  <si>
    <t>25110601</t>
  </si>
  <si>
    <t xml:space="preserve">PRIMA DE SERVICIOS </t>
  </si>
  <si>
    <t>2511060101</t>
  </si>
  <si>
    <t>19070202</t>
  </si>
  <si>
    <t>1907020201</t>
  </si>
  <si>
    <t>SERVICIOS DEL 4%</t>
  </si>
  <si>
    <t>251107</t>
  </si>
  <si>
    <t>PRIMA DE NAVIDAD</t>
  </si>
  <si>
    <t>1907020204</t>
  </si>
  <si>
    <t>CONSTRUCCIONES Y OBRAS CIVILES 2%</t>
  </si>
  <si>
    <t>25110701</t>
  </si>
  <si>
    <t xml:space="preserve">PRIMA DE NAVIDAD </t>
  </si>
  <si>
    <t>1907020205</t>
  </si>
  <si>
    <t>RENDIMIENTO FINANCIEROS CTAS DE AHORRO 10% DEL 70%</t>
  </si>
  <si>
    <t>2511070101</t>
  </si>
  <si>
    <t>19070203</t>
  </si>
  <si>
    <t>AUTO RETENCION EN LA FUENTE</t>
  </si>
  <si>
    <t>251109</t>
  </si>
  <si>
    <t>BONIFICACIONES</t>
  </si>
  <si>
    <t>1907020301</t>
  </si>
  <si>
    <t>AUTO RETENCION EN LA FUENTE 0,8%</t>
  </si>
  <si>
    <t>25110901</t>
  </si>
  <si>
    <t>BONIFICACION POR SERVICIOS</t>
  </si>
  <si>
    <t>2511090101</t>
  </si>
  <si>
    <t xml:space="preserve">BONIFICACION POR SERVICIOS </t>
  </si>
  <si>
    <t>19070204</t>
  </si>
  <si>
    <t>ARRENDAMIENTO</t>
  </si>
  <si>
    <t>1907020401</t>
  </si>
  <si>
    <t>ARRENDAMIENTO 4%</t>
  </si>
  <si>
    <t>25110902</t>
  </si>
  <si>
    <t>BONIFICACION POR RECREACION</t>
  </si>
  <si>
    <t>2511090201</t>
  </si>
  <si>
    <t xml:space="preserve">BONIFICACION POR RECREACION </t>
  </si>
  <si>
    <t>190703</t>
  </si>
  <si>
    <t>SALDO A FAVOR LIQUIDACION PRIVADA</t>
  </si>
  <si>
    <t>19070301</t>
  </si>
  <si>
    <t>IMPUESTO DE RENTA</t>
  </si>
  <si>
    <t>251111</t>
  </si>
  <si>
    <t>APORTES A RIESGOS LABORALES ARL</t>
  </si>
  <si>
    <t>1907030101</t>
  </si>
  <si>
    <t>SALDO A FAVOR IMPUESTO DE RENTA</t>
  </si>
  <si>
    <t>25111101</t>
  </si>
  <si>
    <t>2511110101</t>
  </si>
  <si>
    <t>19070303</t>
  </si>
  <si>
    <t>SALDO A FAVOR IMPUESTO DE INDUSTRIA Y COMERCIO</t>
  </si>
  <si>
    <t>1907030301</t>
  </si>
  <si>
    <t>IMPUESTO INDUSTRIA Y COMERCIO</t>
  </si>
  <si>
    <t>190705</t>
  </si>
  <si>
    <t>SALDO A FAVOR DE IMPUESTO A LAS VENTAS</t>
  </si>
  <si>
    <t>19070501</t>
  </si>
  <si>
    <t>SALDO A FAVOR POR IMPUESTO A LAS VENTAS</t>
  </si>
  <si>
    <t>1907050101</t>
  </si>
  <si>
    <t>SALDO A FAVOR POR IVA</t>
  </si>
  <si>
    <t>251122</t>
  </si>
  <si>
    <t>APORTES A FONDO PENSIONAL - EMPLEADOR</t>
  </si>
  <si>
    <t>25112201</t>
  </si>
  <si>
    <t>APORTES A FONDO PENSIONAL- EMPLEADOR</t>
  </si>
  <si>
    <t>190706</t>
  </si>
  <si>
    <t>ANTICIPO DE IMPUESTO DE INDUSTRIA Y COMERCIO</t>
  </si>
  <si>
    <t>2511220101</t>
  </si>
  <si>
    <t>19070601</t>
  </si>
  <si>
    <t xml:space="preserve">POR IMPUESTO DE INDUSTRIA Y COMERCIO </t>
  </si>
  <si>
    <t>1907060101</t>
  </si>
  <si>
    <t>POR IMPUESTO DE INDUSTRIA Y COMERCIO</t>
  </si>
  <si>
    <t>251123</t>
  </si>
  <si>
    <t>APORTES A SEGURIDAD SOCIAL EN SALUD - EMPLEADOR</t>
  </si>
  <si>
    <t>25112301</t>
  </si>
  <si>
    <t>APORTES A SEGURIDAD SOCIAL EN SALUD- EMPLEADOR</t>
  </si>
  <si>
    <t>190709</t>
  </si>
  <si>
    <t>IMPUESTO DE INDUSTRIA Y COMERCIO RETENIDO</t>
  </si>
  <si>
    <t>2511230101</t>
  </si>
  <si>
    <t>19070901</t>
  </si>
  <si>
    <t>1907090101</t>
  </si>
  <si>
    <t>251124</t>
  </si>
  <si>
    <t>APORTES A CAJAS DE COMPENSACION FAMILIAR</t>
  </si>
  <si>
    <t>25112401</t>
  </si>
  <si>
    <t xml:space="preserve">APORTES CAJA DE COMPENSACION FAMILIAR </t>
  </si>
  <si>
    <t>1909</t>
  </si>
  <si>
    <t>2511240101</t>
  </si>
  <si>
    <t>190990</t>
  </si>
  <si>
    <t>OTROS DEPÓSITOS ENTREGADOS</t>
  </si>
  <si>
    <t>19099001</t>
  </si>
  <si>
    <t>251190</t>
  </si>
  <si>
    <t>OTROS BENEFICIOS A EMPLEADOS A CORTO PLAZO</t>
  </si>
  <si>
    <t>1909900101</t>
  </si>
  <si>
    <t>OTROS DEPÓSITOS ENTREGADOS EN GARANTÍA DE CONTRATOS</t>
  </si>
  <si>
    <t>25119001</t>
  </si>
  <si>
    <t>2511900102</t>
  </si>
  <si>
    <t>CESANTÍAS</t>
  </si>
  <si>
    <t>1970</t>
  </si>
  <si>
    <t>2511900103</t>
  </si>
  <si>
    <t>INTERESES A LAS CESANTÍAS</t>
  </si>
  <si>
    <t>197007</t>
  </si>
  <si>
    <t>2511900104</t>
  </si>
  <si>
    <t>19700701</t>
  </si>
  <si>
    <t xml:space="preserve">LICENCIAS ADQUIRIDAS </t>
  </si>
  <si>
    <t>2511900105</t>
  </si>
  <si>
    <t>PRIMA DE VACACIONES</t>
  </si>
  <si>
    <t>1970070101</t>
  </si>
  <si>
    <t xml:space="preserve">LICENCIA DE OFFICE </t>
  </si>
  <si>
    <t>2511900106</t>
  </si>
  <si>
    <t>1970070102</t>
  </si>
  <si>
    <t>LICENCIA DE SOFWARE</t>
  </si>
  <si>
    <t>2511900107</t>
  </si>
  <si>
    <t>1970070103</t>
  </si>
  <si>
    <t>LICENCIA ANTIVIRUS AVAS NOD 32</t>
  </si>
  <si>
    <t>2511900109</t>
  </si>
  <si>
    <t>1970070104</t>
  </si>
  <si>
    <t>LICENCIA DE WINDOWS SERVER</t>
  </si>
  <si>
    <t>27</t>
  </si>
  <si>
    <t>1975</t>
  </si>
  <si>
    <t>2701</t>
  </si>
  <si>
    <t>197507</t>
  </si>
  <si>
    <t>270103</t>
  </si>
  <si>
    <t>ADMINISTRATIVAS</t>
  </si>
  <si>
    <t>19750701</t>
  </si>
  <si>
    <t>AMORTIZACION ACUMULADA LICENCIAS ADQUIRIDAS PARA USO DE SOFWARE</t>
  </si>
  <si>
    <t>27010301</t>
  </si>
  <si>
    <t>LITIGIOS Y DEMANDAS ADMINISTRATIVAS</t>
  </si>
  <si>
    <t>1975070101</t>
  </si>
  <si>
    <t>AMORTIZACION ACD LICENCIA DE OFFICE</t>
  </si>
  <si>
    <t>2701030101</t>
  </si>
  <si>
    <t>1975070102</t>
  </si>
  <si>
    <t>AMORTIZACION ACD LICENCIA SOFWARE</t>
  </si>
  <si>
    <t>1975070103</t>
  </si>
  <si>
    <t xml:space="preserve">AMORTIZACION ACD ANTIVIRUS </t>
  </si>
  <si>
    <t>2790</t>
  </si>
  <si>
    <t>1975070104</t>
  </si>
  <si>
    <t>AMORITZACION ACD LICENCIA WINDOWS SERVER</t>
  </si>
  <si>
    <t>279090</t>
  </si>
  <si>
    <t>OTRAS PROVISIONES DIVERSAS</t>
  </si>
  <si>
    <t>27909002</t>
  </si>
  <si>
    <t>2790900201</t>
  </si>
  <si>
    <t>29</t>
  </si>
  <si>
    <t>2901</t>
  </si>
  <si>
    <t>290190</t>
  </si>
  <si>
    <t xml:space="preserve">OTROS AVANCES Y ANTICIPOS </t>
  </si>
  <si>
    <t>29019001</t>
  </si>
  <si>
    <t>2901900101</t>
  </si>
  <si>
    <t>2902</t>
  </si>
  <si>
    <t>290201</t>
  </si>
  <si>
    <t>EN ADMINISTRACIÓN</t>
  </si>
  <si>
    <t>29020101</t>
  </si>
  <si>
    <t>EN ADMINISTRACIÓN DELEGADA</t>
  </si>
  <si>
    <t>2902010101</t>
  </si>
  <si>
    <t>RECURSOS RECIBIDOS EN ADMINISTRACIÓN DELEGADA</t>
  </si>
  <si>
    <t>2902010102</t>
  </si>
  <si>
    <t>RENDIMIENTOS FINANCIEROS CIAD</t>
  </si>
  <si>
    <t>2902010103</t>
  </si>
  <si>
    <t>OTROS INGRESOS POR CIAD</t>
  </si>
  <si>
    <t>29020102</t>
  </si>
  <si>
    <t>CUENTAS POR PAGAR CONTRATOS INTERADMINISTRATIVOS</t>
  </si>
  <si>
    <t>2902010201</t>
  </si>
  <si>
    <t>EJECUCIÓN RECURSOS EN ADMINISTRACIÓN DELEGADA</t>
  </si>
  <si>
    <t>290201020101</t>
  </si>
  <si>
    <t>SALARIOS</t>
  </si>
  <si>
    <t>290201020102</t>
  </si>
  <si>
    <t>HORAS EXTRAS</t>
  </si>
  <si>
    <t>290201020103</t>
  </si>
  <si>
    <t>RECARGOS DOMINICALES Y FESTIVOS</t>
  </si>
  <si>
    <t>290201020104</t>
  </si>
  <si>
    <t>290201020105</t>
  </si>
  <si>
    <t>290201020106</t>
  </si>
  <si>
    <t>290201020107</t>
  </si>
  <si>
    <t>290201020108</t>
  </si>
  <si>
    <t>290201020109</t>
  </si>
  <si>
    <t>290201020110</t>
  </si>
  <si>
    <t>BONIFICACIÓN POR SERVICIOS</t>
  </si>
  <si>
    <t>290201020111</t>
  </si>
  <si>
    <t>BONIFICACIÓN POR RECREACIÓN</t>
  </si>
  <si>
    <t>290201020112</t>
  </si>
  <si>
    <t>290201020113</t>
  </si>
  <si>
    <t>APORTES A SEGURIDAD SOCIAL EN PENSIONES</t>
  </si>
  <si>
    <t>290201020114</t>
  </si>
  <si>
    <t>APORTES FONDO DE SOLIDADRIDAD PENSIONAL</t>
  </si>
  <si>
    <t>290201020115</t>
  </si>
  <si>
    <t>APORTES A RIESGOS LABORALES</t>
  </si>
  <si>
    <t>290201020116</t>
  </si>
  <si>
    <t>APORTES A CAJAS DE COMPENSACIÓN FAMILIAR</t>
  </si>
  <si>
    <t>290201020119</t>
  </si>
  <si>
    <t>290201020120</t>
  </si>
  <si>
    <t>290201020121</t>
  </si>
  <si>
    <t>EXÁMENES MÉDICOS</t>
  </si>
  <si>
    <t>290201020123</t>
  </si>
  <si>
    <t>290201020124</t>
  </si>
  <si>
    <t>OTROS SERVICIOS INTERNET - CELULAR</t>
  </si>
  <si>
    <t>290201020125</t>
  </si>
  <si>
    <t>ARRENDAMIENTO BIENES MUEBLES</t>
  </si>
  <si>
    <t>290201020126</t>
  </si>
  <si>
    <t>ARRENDAMIENTO BIENES INMUEBLES</t>
  </si>
  <si>
    <t>290201020127</t>
  </si>
  <si>
    <t>COMPRA COMBUSTIBLES Y DERIVADOS</t>
  </si>
  <si>
    <t>290201020128</t>
  </si>
  <si>
    <t>GASTOS FINANCIEROS</t>
  </si>
  <si>
    <t>290201020129</t>
  </si>
  <si>
    <t>COMPRAS MATERIALES Y SUMINISTROS</t>
  </si>
  <si>
    <t>290201020130</t>
  </si>
  <si>
    <t>SISTEMA DE SEGURIDAD CIUDADANA LA CEJA</t>
  </si>
  <si>
    <t>290201020131</t>
  </si>
  <si>
    <t>DOTACIÓN EMPLEADOS</t>
  </si>
  <si>
    <t>290201020132</t>
  </si>
  <si>
    <t>COMPRAS GENERALES</t>
  </si>
  <si>
    <t>290201020133</t>
  </si>
  <si>
    <t>AUXILIO DE TRANSPORTE</t>
  </si>
  <si>
    <t>290201020135</t>
  </si>
  <si>
    <t>VIGILANCIA PRIVADA</t>
  </si>
  <si>
    <t>290201020136</t>
  </si>
  <si>
    <t>PRESTACIÓN DE SERVICIOS PROFESIONALES</t>
  </si>
  <si>
    <t>290201020137</t>
  </si>
  <si>
    <t>SERVICIOS EN GENERAL</t>
  </si>
  <si>
    <t>290201020138</t>
  </si>
  <si>
    <t>SOFTWARE LICENCIAS Y EQUIPOS DE CÓMPUTO</t>
  </si>
  <si>
    <t>290201020141</t>
  </si>
  <si>
    <t>MANTENIMIENTO PREVENTIVO Y CORRECTIVO PARQUE AUTOMOTOR</t>
  </si>
  <si>
    <t>290201020142</t>
  </si>
  <si>
    <t>MANTENIMIENTO PREVENTIVO Y CORRECTIVO SISTEMAS TECNOLÓGICOS</t>
  </si>
  <si>
    <t>290201020143</t>
  </si>
  <si>
    <t>SERVICIO DE ALIMENTACIÓN F.P.</t>
  </si>
  <si>
    <t>290201020145</t>
  </si>
  <si>
    <t>290201020146</t>
  </si>
  <si>
    <t>SERVICIO DE HOSPEDAJE</t>
  </si>
  <si>
    <t>290201020147</t>
  </si>
  <si>
    <t>TRANSPORTE DE PERSONAL</t>
  </si>
  <si>
    <t>290201020148</t>
  </si>
  <si>
    <t>ELEMENTOS DE ASEO Y CAFETERÍA</t>
  </si>
  <si>
    <t>290201020149</t>
  </si>
  <si>
    <t>ACTIVOS ADQUIRIDOS EN CONTRATOS DE ADMON DELEGADA</t>
  </si>
  <si>
    <t>290201020150</t>
  </si>
  <si>
    <t>ARRENDAMIENTO DE EQUIOS DIGITALES</t>
  </si>
  <si>
    <t>290201020151</t>
  </si>
  <si>
    <t>PAPELERÍA Y ÚTILES DE OFICINA</t>
  </si>
  <si>
    <t>290201020152</t>
  </si>
  <si>
    <t>PÓLIZAS Y SEGUROS</t>
  </si>
  <si>
    <t>290201020153</t>
  </si>
  <si>
    <t>GRÁFICA Y PUBLICIDAD</t>
  </si>
  <si>
    <t>290201020154</t>
  </si>
  <si>
    <t>SERVICIOS DE ASÉO Y CAFETERÍA</t>
  </si>
  <si>
    <t>290201020155</t>
  </si>
  <si>
    <t>REPARACIONES Y MEJORAS LOCATIVAS</t>
  </si>
  <si>
    <t>290201020156</t>
  </si>
  <si>
    <t>APOYO LOGÍSTICO</t>
  </si>
  <si>
    <t>290201020157</t>
  </si>
  <si>
    <t>ALUMBRADO NAVIDEÑO</t>
  </si>
  <si>
    <t>290201020158</t>
  </si>
  <si>
    <t>TRASLADOS DE OPERACIONES</t>
  </si>
  <si>
    <t>290201020159</t>
  </si>
  <si>
    <t>MODERNIZACIÓN Y EXPANSION ALUMBRADO PÚBLICOS OTROS MUNICIPIOS</t>
  </si>
  <si>
    <t>290201020160</t>
  </si>
  <si>
    <t>INTERVENTORÍA CONTRATOS ADMON DELEGADA</t>
  </si>
  <si>
    <t>290201020161</t>
  </si>
  <si>
    <t xml:space="preserve">AMPLIACIÓN CMC </t>
  </si>
  <si>
    <t>290201020162</t>
  </si>
  <si>
    <t>ESTAMPILLAS MUNICIPALES</t>
  </si>
  <si>
    <t>290201020163</t>
  </si>
  <si>
    <t>REGISTRO TIC RED DE SEGURIDAD CIUDADANA</t>
  </si>
  <si>
    <t>290201020164</t>
  </si>
  <si>
    <t>TRANSPORTE CARGA</t>
  </si>
  <si>
    <t>290201020165</t>
  </si>
  <si>
    <t>SERVICIO ENERGÍA Y POSTES CÁMARAS CMC</t>
  </si>
  <si>
    <t>290201020166</t>
  </si>
  <si>
    <t>SUMINISTRO DE ABARROTES FUERZA PÚBLICA</t>
  </si>
  <si>
    <t>290201020167</t>
  </si>
  <si>
    <t>PUBLICIDAD, LITOGRAFÍA Y DISEÑOS GRÁFICOS</t>
  </si>
  <si>
    <t>290201020168</t>
  </si>
  <si>
    <t>ELEMENTOS DE SEGURIDAD VIAL</t>
  </si>
  <si>
    <t>290201020169</t>
  </si>
  <si>
    <t>COMPENSATORIO POR DOMINICALES Y FESTIVOS LABORADOS</t>
  </si>
  <si>
    <t>290201020170</t>
  </si>
  <si>
    <t>MANTENIMIENTO GENERAL</t>
  </si>
  <si>
    <t>290201020172</t>
  </si>
  <si>
    <t>SISTEMA DE VIDEOVIGILANCIA</t>
  </si>
  <si>
    <t>290201020173</t>
  </si>
  <si>
    <t>MODERNIZACIÓN CMC Y CCTV</t>
  </si>
  <si>
    <t>2902010271</t>
  </si>
  <si>
    <t>CIAD 005-2020 CMC</t>
  </si>
  <si>
    <t>290201027110</t>
  </si>
  <si>
    <t>APORTES ARL EMPLEADOS CMC</t>
  </si>
  <si>
    <t>290201027115</t>
  </si>
  <si>
    <t>APORTES CAJA DE COMPENSACION</t>
  </si>
  <si>
    <t>29020104</t>
  </si>
  <si>
    <t>GASTOS ACUERDO 001 ALUMBRADO PÚBLICO RIONEGRO</t>
  </si>
  <si>
    <t>2902010402</t>
  </si>
  <si>
    <t>SALARIOS A.O.M. - ESO</t>
  </si>
  <si>
    <t>2902010403</t>
  </si>
  <si>
    <t>AUXILIO DE TRANSPORTE A.O.M. - ESO</t>
  </si>
  <si>
    <t>2902010404</t>
  </si>
  <si>
    <t>HORAS EXTRAS RECARGOS Y FESTIVOS A.O.M</t>
  </si>
  <si>
    <t>2902010405</t>
  </si>
  <si>
    <t>CESANTÍAS A.O.M. - ESO</t>
  </si>
  <si>
    <t>2902010406</t>
  </si>
  <si>
    <t>INTERESES A LAS CESANTÍAS A.O.M. - ESO</t>
  </si>
  <si>
    <t>2902010407</t>
  </si>
  <si>
    <t>VACACIONES A.O.M. - ESO</t>
  </si>
  <si>
    <t>2902010408</t>
  </si>
  <si>
    <t>PRIMA VACACIONES A.O.M. - ESO</t>
  </si>
  <si>
    <t>2902010409</t>
  </si>
  <si>
    <t>PRIMA SERVICIOS A.O.M. - ESO</t>
  </si>
  <si>
    <t>2902010410</t>
  </si>
  <si>
    <t>PRIMA NAVIDAD A.O.M. - ESO</t>
  </si>
  <si>
    <t>2902010411</t>
  </si>
  <si>
    <t>BONIFICACIÓN RECREACIÓN A.O.M. - ESO</t>
  </si>
  <si>
    <t>2902010412</t>
  </si>
  <si>
    <t>BONIFICACIÓN SERVICIOS A.O.M. - ESO</t>
  </si>
  <si>
    <t>2902010413</t>
  </si>
  <si>
    <t>APORTES SEGURIDAD SOCIAL SALUD</t>
  </si>
  <si>
    <t>2902010414</t>
  </si>
  <si>
    <t>APORTES SEGURIDAD SOCIAL PENSIONES</t>
  </si>
  <si>
    <t>2902010415</t>
  </si>
  <si>
    <t>APORTES RIESGOS LABORALES</t>
  </si>
  <si>
    <t>2902010416</t>
  </si>
  <si>
    <t>APORTES CAJAS DE COMPENSACIÓN FAMILIAR</t>
  </si>
  <si>
    <t>2902010417</t>
  </si>
  <si>
    <t>APORTES I.C.B.F.</t>
  </si>
  <si>
    <t>2902010418</t>
  </si>
  <si>
    <t>APORTES SENA</t>
  </si>
  <si>
    <t>2902010420</t>
  </si>
  <si>
    <t>SERVICIOS INTERNET - CELULAR</t>
  </si>
  <si>
    <t>2902010421</t>
  </si>
  <si>
    <t>ARRENDAMIENTO BIENES MUEBLES E INMUEBLES</t>
  </si>
  <si>
    <t>2902010423</t>
  </si>
  <si>
    <t>2902010424</t>
  </si>
  <si>
    <t>2902010425</t>
  </si>
  <si>
    <t>2902010426</t>
  </si>
  <si>
    <t>2902010427</t>
  </si>
  <si>
    <t>2902010428</t>
  </si>
  <si>
    <t>2902010430</t>
  </si>
  <si>
    <t>OTROS ACTIVOS ALUMBRADO PÚBLICO</t>
  </si>
  <si>
    <t>2902010431</t>
  </si>
  <si>
    <t>REPARACIONES LOCATIVAS ALUMBRADO</t>
  </si>
  <si>
    <t>2902010432</t>
  </si>
  <si>
    <t>COMISION FIDUCIARIA</t>
  </si>
  <si>
    <t>2902010433</t>
  </si>
  <si>
    <t>EXPANSIÓN ALUMBRADO PÚBLICO</t>
  </si>
  <si>
    <t>2902010434</t>
  </si>
  <si>
    <t>MODERNIZACIÓN ALUMBRADO PÚBLICO</t>
  </si>
  <si>
    <t>2902010435</t>
  </si>
  <si>
    <t>INTERVENTORÍA TÉCNICA MODERNIZACIÓN ALUMBRADO</t>
  </si>
  <si>
    <t>2902010437</t>
  </si>
  <si>
    <t>ALQUILER DE VEHÍCULOS PARA PRESTACIÓN DE SERVICIOS ALUMBRADO</t>
  </si>
  <si>
    <t>2902010438</t>
  </si>
  <si>
    <t>2902010439</t>
  </si>
  <si>
    <t>SUSCRIPCIONES Y AFILIACIONES</t>
  </si>
  <si>
    <t>2902010440</t>
  </si>
  <si>
    <t>2902010441</t>
  </si>
  <si>
    <t>GASTOS DE REPRESENTACIÓN E.S.O.</t>
  </si>
  <si>
    <t>2902010442</t>
  </si>
  <si>
    <t>2902010443</t>
  </si>
  <si>
    <t>LICENCIAS REMUNERADAS</t>
  </si>
  <si>
    <t>2902010444</t>
  </si>
  <si>
    <t>SERVICIO TRANSPORTE DE CARGA</t>
  </si>
  <si>
    <t>2902010445</t>
  </si>
  <si>
    <t>PUBLICIDAD Y PROPAGANDA</t>
  </si>
  <si>
    <t>2902010446</t>
  </si>
  <si>
    <t xml:space="preserve">IVA MAYOR VALOR </t>
  </si>
  <si>
    <t>2902010447</t>
  </si>
  <si>
    <t>ALUMBRADO NAVIDEÑO RIONEGRO</t>
  </si>
  <si>
    <t>2902010448</t>
  </si>
  <si>
    <t>CAPACITACIÓN PERSONAL</t>
  </si>
  <si>
    <t>2902010449</t>
  </si>
  <si>
    <t>SERVICIO DE ENERGÍA Y ALUMBRADO PÚBLICO</t>
  </si>
  <si>
    <t>2902010450</t>
  </si>
  <si>
    <t>SERVICIO DE ACUEDUCTO ALCANTARILLADO Y ASEO PÚBLICO</t>
  </si>
  <si>
    <t>29020105</t>
  </si>
  <si>
    <t xml:space="preserve">ACUERDO 001 DESCONCETRACION ALUMBRADO PUBLICO </t>
  </si>
  <si>
    <t>2902010501</t>
  </si>
  <si>
    <t xml:space="preserve">ACUERDO 001 DESCONCENTRACION ALUMBRADO </t>
  </si>
  <si>
    <t>2902010502</t>
  </si>
  <si>
    <t>RENDIMIENTOS FINANCIEROS A.O.M.</t>
  </si>
  <si>
    <t>2902010503</t>
  </si>
  <si>
    <t>OTROS INGRESOS A.O.M.</t>
  </si>
  <si>
    <t>3</t>
  </si>
  <si>
    <t>32</t>
  </si>
  <si>
    <t>3204</t>
  </si>
  <si>
    <t>320401</t>
  </si>
  <si>
    <t>CAPITAL AUTORIZADO Y PAGADO</t>
  </si>
  <si>
    <t>32040101</t>
  </si>
  <si>
    <t>3204010101</t>
  </si>
  <si>
    <t>3215</t>
  </si>
  <si>
    <t>321501</t>
  </si>
  <si>
    <t>RESERVAS DE LEY</t>
  </si>
  <si>
    <t>32150101</t>
  </si>
  <si>
    <t>3215010101</t>
  </si>
  <si>
    <t>RESERVA LEGAL 10%</t>
  </si>
  <si>
    <t>3225</t>
  </si>
  <si>
    <t>322501</t>
  </si>
  <si>
    <t>UTILIDADES O EXCEDENTES ACUMULADOS</t>
  </si>
  <si>
    <t>32250101</t>
  </si>
  <si>
    <t>3225010101</t>
  </si>
  <si>
    <t>322502</t>
  </si>
  <si>
    <t>PÉRDIDAS O DÉFICIT ACUMULADOS</t>
  </si>
  <si>
    <t>32250201</t>
  </si>
  <si>
    <t>3225020101</t>
  </si>
  <si>
    <t>ABONO CAPITAL EMPRESTITO</t>
  </si>
  <si>
    <t>2902010452</t>
  </si>
  <si>
    <t>SERVICIO DE VIGILANCIA</t>
  </si>
  <si>
    <t>2902010451</t>
  </si>
  <si>
    <t>INTERESES EMPRESTITO</t>
  </si>
  <si>
    <t>2902010429</t>
  </si>
  <si>
    <t>GASTOS EXÁMENES MÉDICOS</t>
  </si>
  <si>
    <t>2902010419</t>
  </si>
  <si>
    <t>EJECUCION GASTOS CIAD</t>
  </si>
  <si>
    <t>2902010202</t>
  </si>
  <si>
    <t>IMPUESTO DE RENTA Y COMPLEMENTARIOS</t>
  </si>
  <si>
    <t>2790900101</t>
  </si>
  <si>
    <t>27909001</t>
  </si>
  <si>
    <t>SERVICIOS EXÁMENES MÉDICOS</t>
  </si>
  <si>
    <t>2490550401</t>
  </si>
  <si>
    <t>24905504</t>
  </si>
  <si>
    <t>INDUSTRIA Y COMERCIO (ICA 0.7% ) SABANE</t>
  </si>
  <si>
    <t>2440040202</t>
  </si>
  <si>
    <t xml:space="preserve">ANTICIPO POR RETENCIÓN DE IVA 15% </t>
  </si>
  <si>
    <t>1907080101</t>
  </si>
  <si>
    <t>RETENCION A TITULO DE IVA</t>
  </si>
  <si>
    <t>19070801</t>
  </si>
  <si>
    <t>ANTICIPO DE IMPUESTO A LAS VENTAS</t>
  </si>
  <si>
    <t>190708</t>
  </si>
  <si>
    <t>ANTICIPOS SOBRE CONTRATOS</t>
  </si>
  <si>
    <t>1906900101</t>
  </si>
  <si>
    <t>19069001</t>
  </si>
  <si>
    <t>OTROS AVANCES Y ANTICIPOS</t>
  </si>
  <si>
    <t>190690</t>
  </si>
  <si>
    <t>CTA AH CAJA SOCIAL 24116898355 CIAD 1087-2022 VIGILANCIA SEDES EDUCTAIVAS BELLO</t>
  </si>
  <si>
    <t>113210021405</t>
  </si>
  <si>
    <t>CTA AH AV VILLAS N° 3390110074 CI 017-2022 ESSENZA</t>
  </si>
  <si>
    <t>1110060801</t>
  </si>
  <si>
    <t xml:space="preserve">CTA AH 396000132698 CIAD 080-2022 VIGILANCIA SEDES ADMIN. GUARNE  </t>
  </si>
  <si>
    <t>1110060702</t>
  </si>
  <si>
    <t>CTA AH BOGOTÁ 532390986 CIAD 1470-2022 VIGILANCIA SEDES EDUCATIVAS BELLO</t>
  </si>
  <si>
    <t>1110060611</t>
  </si>
  <si>
    <t>CTA AH BOGOTÁ 532383262 CIAD 4600014050-2022 VIGILANCIA FLA</t>
  </si>
  <si>
    <t>1110060610</t>
  </si>
  <si>
    <t>CTA AH BOGOTÁ 532388972 CIAD 023-2022 CMC RIONEGRO</t>
  </si>
  <si>
    <t>1110060609</t>
  </si>
  <si>
    <t xml:space="preserve">CTA AH BOGOTÁ 532387313 CIAD 050-2022 GUARNE VIG SEDES ADMIN </t>
  </si>
  <si>
    <t>1110060608</t>
  </si>
  <si>
    <t>1110060302</t>
  </si>
  <si>
    <t>COLPATRIA</t>
  </si>
  <si>
    <t>11100603</t>
  </si>
  <si>
    <t>PERIODO A DICIEMBRE  DEL 2023 / A DICIEMBRE  DEL 2022</t>
  </si>
  <si>
    <t>IMPUESTO PREDIAL UNIFICADO</t>
  </si>
  <si>
    <t>INTERESES EN FIDUCUENTAS</t>
  </si>
  <si>
    <t>IMPUESTO DE RENTA Y COMPLEMENTARIO</t>
  </si>
  <si>
    <t>RESULTADOS DEL EJERCICIO ACUMULADOS</t>
  </si>
  <si>
    <t>Nota 5</t>
  </si>
  <si>
    <t>Nota 20</t>
  </si>
  <si>
    <t>Nota 27</t>
  </si>
  <si>
    <t>1110060145</t>
  </si>
  <si>
    <t>CTA AH OCCI 471810358 CIAD 001-2021 MANTENIMIENTO CCTV SAN VICENTE</t>
  </si>
  <si>
    <t>1110060148</t>
  </si>
  <si>
    <t xml:space="preserve">CTA AH OCCIDENTE N 471811653 CI 002-2023 CCTV SINCELEJO </t>
  </si>
  <si>
    <t>1110060236</t>
  </si>
  <si>
    <t>CTA AH 02400009384 CIAD 029-2023 VIGILANCIA SEDES ADMIN. LA CEJA</t>
  </si>
  <si>
    <t>1110060237</t>
  </si>
  <si>
    <t>CTA AH 2400009386 CIAD 003-2023 VIGILANCIA SEDES RIONEGRO</t>
  </si>
  <si>
    <t>1110060238</t>
  </si>
  <si>
    <t xml:space="preserve">CTA AH BANCOL 02400009765 CIAD 1005-2023 APOYO LOGÍSTICO FUERZA PÚBLICA SABANETA </t>
  </si>
  <si>
    <t>1110060612</t>
  </si>
  <si>
    <t>CTA AH BOHOTÁ 532402823 CI 011-2023 ILUMINACIÓN CICLORUTA EL TRANVÍA</t>
  </si>
  <si>
    <t>1110060803</t>
  </si>
  <si>
    <t>CTA AH AV VILLAS N° 339011058 CIAD 021-2022 DATA CENTER</t>
  </si>
  <si>
    <t>1907020303</t>
  </si>
  <si>
    <t>AUTO RETENCION EN LA FUENTE 1.10%</t>
  </si>
  <si>
    <t>1907080102</t>
  </si>
  <si>
    <t>ANTICIPO POR RETENCION DE IVA 19%</t>
  </si>
  <si>
    <t>24010111</t>
  </si>
  <si>
    <t>2401011101</t>
  </si>
  <si>
    <t>24010112</t>
  </si>
  <si>
    <t>2401011201</t>
  </si>
  <si>
    <t>POLIZAS DE SEGUROS</t>
  </si>
  <si>
    <t>2436950102</t>
  </si>
  <si>
    <t xml:space="preserve">AUTORRETENCION 1.10% </t>
  </si>
  <si>
    <t>2440240103</t>
  </si>
  <si>
    <t>PRO DEPORTES Y RECREACIÓN 2.5% EL CARMEN</t>
  </si>
  <si>
    <t>29020106</t>
  </si>
  <si>
    <t>ADMINISTRACIÓN DELEGADA</t>
  </si>
  <si>
    <t>2902010601</t>
  </si>
  <si>
    <t xml:space="preserve">EL CARMEN DE VIBORAL </t>
  </si>
  <si>
    <t>290201060102</t>
  </si>
  <si>
    <t xml:space="preserve">CIAD 035-2023 VIGILANCIA SEDES ADMIN. EL CARMEN </t>
  </si>
  <si>
    <t>2902010602</t>
  </si>
  <si>
    <t xml:space="preserve">LA CEJA </t>
  </si>
  <si>
    <t>290201060203</t>
  </si>
  <si>
    <t>CIAD 428-2021 VIGILANCIA SEDES ADMIN. LA CEJA</t>
  </si>
  <si>
    <t>290201060204</t>
  </si>
  <si>
    <t>CIAD 346-2021 SISTEMA DE SEGURIDAD CIUDANA LA CEJA</t>
  </si>
  <si>
    <t>290201060205</t>
  </si>
  <si>
    <t>CIAD 029-2023 VIGILANCIA SEDES ADMIN. LA CEJA</t>
  </si>
  <si>
    <t>2902010603</t>
  </si>
  <si>
    <t>BELLO</t>
  </si>
  <si>
    <t>290201060317</t>
  </si>
  <si>
    <t>CIAD 1470-2022 VIGILANCIA SEDES EDUCATIVAS BELLO</t>
  </si>
  <si>
    <t>2902010604</t>
  </si>
  <si>
    <t>RIONEGRO</t>
  </si>
  <si>
    <t>290201060408</t>
  </si>
  <si>
    <t>CIAD 001-2020 VIGILANCIA SEDES ADMIN. RIONEGRO</t>
  </si>
  <si>
    <t>290201060412</t>
  </si>
  <si>
    <t>CIAD 029-2020 AMPLIACIÓN Y MANTTO DE CÁMARAS RIONEGRO</t>
  </si>
  <si>
    <t>290201060414</t>
  </si>
  <si>
    <t>AOM DESCONCENTRACION ALUMBRADO PUBLICO RIONEGRO</t>
  </si>
  <si>
    <t>290201060418</t>
  </si>
  <si>
    <t>CIAD 006-2021 GERENCIA INTEGRAL CMC RIONEGRO</t>
  </si>
  <si>
    <t>290201060423</t>
  </si>
  <si>
    <t>CIAD 047-2021 RENOVACIÓN SERVICIO DATA CENTER EXTERNO - RIONEGRO</t>
  </si>
  <si>
    <t>290201060425</t>
  </si>
  <si>
    <t>CIAD 056-2021 VIGILANCIA CRT RIONEGRO</t>
  </si>
  <si>
    <t>290201060429</t>
  </si>
  <si>
    <t>CIAD 064-2021 APOYO LOGÍSTICO FUERZA PÚBLICA RIONEGRO</t>
  </si>
  <si>
    <t>290201060430</t>
  </si>
  <si>
    <t>CIAD 002-2022 VIGILANCIA SEDES ADMIN. RIONEGRO</t>
  </si>
  <si>
    <t>290201060431</t>
  </si>
  <si>
    <t>CIAD 021-2022 DATACENTER RIONEGRO</t>
  </si>
  <si>
    <t>290201060432</t>
  </si>
  <si>
    <t>CIAD 023-2022 CMC RIONEGRO</t>
  </si>
  <si>
    <t>290201060433</t>
  </si>
  <si>
    <t>CIAD 003-2023 VIGILANCIA SEDES RIONEGRO</t>
  </si>
  <si>
    <t>290201060434</t>
  </si>
  <si>
    <t>CIAD 004-2023 VIGILANCIA CRT RIONEGRO</t>
  </si>
  <si>
    <t>2902010605</t>
  </si>
  <si>
    <t>GUARNE</t>
  </si>
  <si>
    <t>290201060506</t>
  </si>
  <si>
    <t>CIAD 050-2022 VIGILANCIA SEDES ADMIN.GUARNE</t>
  </si>
  <si>
    <t>290201060507</t>
  </si>
  <si>
    <t>CIAD 080-2022 VIGILANCIA SEDES ADMIN. GUARNE</t>
  </si>
  <si>
    <t>2902010606</t>
  </si>
  <si>
    <t>LA ESTRELLA</t>
  </si>
  <si>
    <t>290201060603</t>
  </si>
  <si>
    <t>CIAD 1003158-2021 MODERNIZACIÓN Y FORTALECIMIENTO CCTV LA ESTRELLA</t>
  </si>
  <si>
    <t>2902010607</t>
  </si>
  <si>
    <t xml:space="preserve">COPACABANA </t>
  </si>
  <si>
    <t>290201060706</t>
  </si>
  <si>
    <t>CIAD 006-2021 VIGILANCIA SEDES ADMIN. COPACABANA</t>
  </si>
  <si>
    <t>290201060707</t>
  </si>
  <si>
    <t>CIAD 247-2021 MANTENIMIENTO PARQUE AUTOMOTOR FUERZA PÚBLICA COPACABANA</t>
  </si>
  <si>
    <t>290201060709</t>
  </si>
  <si>
    <t>CIAD 318-2021 MANTENIMIENTO PREVENTIVO Y CORRECTIVO CCTV COPACABANA</t>
  </si>
  <si>
    <t>290201060710</t>
  </si>
  <si>
    <t>CIAD 292-2021 VIGILANCIA SEDES ADMIN. COPACABANA</t>
  </si>
  <si>
    <t>290201060711</t>
  </si>
  <si>
    <t>CIAD 393-2021 VIGILANCIA SEDES ADMIN. COPACABANA</t>
  </si>
  <si>
    <t>2902010608</t>
  </si>
  <si>
    <t>SABANETA</t>
  </si>
  <si>
    <t>290201060810</t>
  </si>
  <si>
    <t>CIAD 2210-2021 APOYO LOGÍSTICO FUERZA PÚBLICA SABANETA</t>
  </si>
  <si>
    <t>290201060811</t>
  </si>
  <si>
    <t>CIAD 1005-2023 APOYO LOGÍSTICO FUERZA PÚBLICA SABANETA</t>
  </si>
  <si>
    <t>2902010609</t>
  </si>
  <si>
    <t>ITAGUI</t>
  </si>
  <si>
    <t>290201060902</t>
  </si>
  <si>
    <t>CIAD 4600014050-2022 VIGILANCIA FLA</t>
  </si>
  <si>
    <t>2902010611</t>
  </si>
  <si>
    <t>ENVIGADO</t>
  </si>
  <si>
    <t>290201061102</t>
  </si>
  <si>
    <t>CIAD 1456 -2021 CÁMARAS ENVIGADO</t>
  </si>
  <si>
    <t>2902010614</t>
  </si>
  <si>
    <t>IMER</t>
  </si>
  <si>
    <t>290201061404</t>
  </si>
  <si>
    <t>CIAD 001-2021 VIGILANCIA IMER</t>
  </si>
  <si>
    <t>290201061405</t>
  </si>
  <si>
    <t>CIAD 009-2021 VIGILANCIA IMER</t>
  </si>
  <si>
    <t>290201061406</t>
  </si>
  <si>
    <t>CIAD 001-2023 VIGILANCIA IMER</t>
  </si>
  <si>
    <t>2902010615</t>
  </si>
  <si>
    <t>GOBERNACIÓN DE ANTIOQUIA</t>
  </si>
  <si>
    <t>290201061501</t>
  </si>
  <si>
    <t>CIAD 4600016073-2023 TECNOLOGÍA E INFORMACIÓN DE LA COMUNICACIÓN GOBERNACION ANT</t>
  </si>
  <si>
    <t>GASTOS DIVERSOS</t>
  </si>
  <si>
    <t>ESTADO DE FLUJOS DE EFECTIVO</t>
  </si>
  <si>
    <t>BENEFICIOS A LOS EMPLEADOS</t>
  </si>
  <si>
    <t>TOTAL</t>
  </si>
  <si>
    <t>A DICIEMBRE DE 2023</t>
  </si>
  <si>
    <t>EMPRESA DE SEGURIDAD EL ORIENTE-ESO RIONEGRO S.A.S</t>
  </si>
  <si>
    <t>ESTADO DE CAMBIO EN EL PATRIMONIO</t>
  </si>
  <si>
    <t>UTILIDAD O PERDIDA DEL EJERCICIO</t>
  </si>
  <si>
    <t>INCREMENTO</t>
  </si>
  <si>
    <t>DISMINUCION</t>
  </si>
  <si>
    <t>NOTA 27</t>
  </si>
  <si>
    <t xml:space="preserve">CUENTA  </t>
  </si>
  <si>
    <t xml:space="preserve">DETALLE </t>
  </si>
  <si>
    <t xml:space="preserve">VARIACIÓN  </t>
  </si>
  <si>
    <t xml:space="preserve">Efectivo y equivalente al efectivo  </t>
  </si>
  <si>
    <t xml:space="preserve">Inversiones </t>
  </si>
  <si>
    <t xml:space="preserve">Cuentas por Cobrar  </t>
  </si>
  <si>
    <t xml:space="preserve">Propiedad, Planta y Equipo  </t>
  </si>
  <si>
    <t xml:space="preserve">Otros activos </t>
  </si>
  <si>
    <t xml:space="preserve">Préstamos por pagar </t>
  </si>
  <si>
    <t xml:space="preserve">Cuentas por pagar  </t>
  </si>
  <si>
    <t xml:space="preserve">Beneficios a los empleados  </t>
  </si>
  <si>
    <t xml:space="preserve">Otros pasivos </t>
  </si>
  <si>
    <t>Ingresos</t>
  </si>
  <si>
    <t>Gastos</t>
  </si>
  <si>
    <t>Costos</t>
  </si>
  <si>
    <t>Cuentas Corrientes</t>
  </si>
  <si>
    <t>Anticipo de Impuesto a las Ventas</t>
  </si>
  <si>
    <t>Otras cuentas por pagar</t>
  </si>
  <si>
    <t>Impuestos contribuciones y tasas</t>
  </si>
  <si>
    <t>SF 2023</t>
  </si>
  <si>
    <t>SF 2022</t>
  </si>
  <si>
    <t>Inventarios</t>
  </si>
  <si>
    <t>Provisiones</t>
  </si>
  <si>
    <t>Patrimonio</t>
  </si>
  <si>
    <t>Excedente/Perdida Acumulada del Periodo</t>
  </si>
  <si>
    <t>CONCEPTO</t>
  </si>
  <si>
    <t>VALOR VARIACIÓN</t>
  </si>
  <si>
    <t>Caja</t>
  </si>
  <si>
    <t>Depósitos en instituciones financieras</t>
  </si>
  <si>
    <t>Efectivo de uso restringido</t>
  </si>
  <si>
    <t>Otros depósitos en instituciones financieras</t>
  </si>
  <si>
    <t xml:space="preserve">    RECURSOS PROPIOS</t>
  </si>
  <si>
    <t>EFECTIVO DE USO RESTRINGIDO</t>
  </si>
  <si>
    <t>Embargos</t>
  </si>
  <si>
    <t>INVERSIONES DE ADMINISTRACIÓN DE LIQUIDEZ</t>
  </si>
  <si>
    <t>Inversiones de administración de liquidez a valor de mercado (valor razonable) con cambios en el resultado</t>
  </si>
  <si>
    <t>Fondos de inversión colectiva</t>
  </si>
  <si>
    <t>VARIACIÓN</t>
  </si>
  <si>
    <t>Prestación de servicios</t>
  </si>
  <si>
    <t>Otras cuentas por cobrar</t>
  </si>
  <si>
    <t>Retención En La Fuente</t>
  </si>
  <si>
    <t>Saldo A Favor Liquidación Privada</t>
  </si>
  <si>
    <t>Saldo A Favor De Impuesto A Las Ventas</t>
  </si>
  <si>
    <t>Anticipo De Impuesto De Industria Y Comercio</t>
  </si>
  <si>
    <t>Impuesto de Industria y Comercio Retenido</t>
  </si>
  <si>
    <t>Materiales y suministros</t>
  </si>
  <si>
    <t>PROPIEDADES, PLANTA Y EQUIPO</t>
  </si>
  <si>
    <t>CONCEPTOS Y TRANSACCIONES</t>
  </si>
  <si>
    <t>EQUIPOS DE COMUNIC. Y COMPUTAC.</t>
  </si>
  <si>
    <t>EQUIPOS DE TRANSPORTE, TRACCIÓN Y ELEVACIÓN</t>
  </si>
  <si>
    <t>MUEBLES, ENSERES Y EQUIPO DE OFICINA</t>
  </si>
  <si>
    <t>SALDO INICIAL</t>
  </si>
  <si>
    <t>ENTRADAS (DB):</t>
  </si>
  <si>
    <t>SALIDAS (CR):</t>
  </si>
  <si>
    <t>SUBTOTAL</t>
  </si>
  <si>
    <t>(Saldo inicial + Entradas - Salidas)</t>
  </si>
  <si>
    <t>CAMBIOS Y MEDICIÓN POSTERIOR</t>
  </si>
  <si>
    <t>Entrada por traslado de cuentas (DB)</t>
  </si>
  <si>
    <t>SALDO FINAL</t>
  </si>
  <si>
    <t>(Subtotal + Cambios)</t>
  </si>
  <si>
    <t>DEPRECIACIÓN ACUMULADA (DA)</t>
  </si>
  <si>
    <t>VALOR EN LIBROS</t>
  </si>
  <si>
    <t>(Saldo final - DA - DE)</t>
  </si>
  <si>
    <t>REDES LÍNES Y CABLES</t>
  </si>
  <si>
    <t>Adquisiciones en compras</t>
  </si>
  <si>
    <t>TERRENO</t>
  </si>
  <si>
    <t>Activos intangibles</t>
  </si>
  <si>
    <t>Amortización acumulada de activos intangibles (cr)</t>
  </si>
  <si>
    <t>SOFTWARES</t>
  </si>
  <si>
    <t>% AMORTIZACIÓN ACUMULADA (seguimiento)</t>
  </si>
  <si>
    <t>OTROS DERECHOS Y GARANTÍAS</t>
  </si>
  <si>
    <t>Bienes y servicios pagados por anticipado</t>
  </si>
  <si>
    <t>Avances y anticipos entregados</t>
  </si>
  <si>
    <t>Depositos entregados en garantia</t>
  </si>
  <si>
    <t>Financiamiento interno de corto plazo</t>
  </si>
  <si>
    <t>Intereses Empréstito</t>
  </si>
  <si>
    <t>Financiamiento interno de largo plazo</t>
  </si>
  <si>
    <t>ASOCIACIÓN DE DATOS</t>
  </si>
  <si>
    <t>PLAZO</t>
  </si>
  <si>
    <t>(rango en # meses)</t>
  </si>
  <si>
    <t>GASTOS POR INTERESES</t>
  </si>
  <si>
    <t>(Calculo sobre % E.A.)</t>
  </si>
  <si>
    <t>SALDO EN EXTRACTOS</t>
  </si>
  <si>
    <t>TIPO DE TERCEROS</t>
  </si>
  <si>
    <t>PN / PJ / ECP</t>
  </si>
  <si>
    <t>CANTIDAD</t>
  </si>
  <si>
    <t>MÍNIM O</t>
  </si>
  <si>
    <t>Préstamos banca comercial</t>
  </si>
  <si>
    <t>Banco de Occidente 471-</t>
  </si>
  <si>
    <t>0000133-9</t>
  </si>
  <si>
    <t>PJ</t>
  </si>
  <si>
    <t>0000135-7</t>
  </si>
  <si>
    <t>0000137-5</t>
  </si>
  <si>
    <t>0000140-1</t>
  </si>
  <si>
    <t>Banco de Colombia 240103790</t>
  </si>
  <si>
    <t>Banco de Colombia 240104051</t>
  </si>
  <si>
    <t>Banco de Colombia 240104417</t>
  </si>
  <si>
    <t>Adquisición de bienes y servicios nacionales</t>
  </si>
  <si>
    <t>Recursos a favor de terceros</t>
  </si>
  <si>
    <t>Descuentos de nómina</t>
  </si>
  <si>
    <t>Retención en la fuente e impuesto de timbre</t>
  </si>
  <si>
    <t>Impuesto al valor agregado</t>
  </si>
  <si>
    <t>PN / PJ</t>
  </si>
  <si>
    <t>/ ECP</t>
  </si>
  <si>
    <t>ADQUISICIÓN DE BIENES Y SERVICIOS NACIONALES</t>
  </si>
  <si>
    <t>Bienes y servicios</t>
  </si>
  <si>
    <t>Estampillas Municipio Rionegro</t>
  </si>
  <si>
    <t>Estampillas Municipio Sabaneta</t>
  </si>
  <si>
    <t>Estampillas Gobernacion de Antioquia</t>
  </si>
  <si>
    <t>Beneficios a los empleados a corto plazo</t>
  </si>
  <si>
    <t>RESULTADO NETO DE LOS BENEFICIOS</t>
  </si>
  <si>
    <t>A corto plazo</t>
  </si>
  <si>
    <t>SALDO</t>
  </si>
  <si>
    <t>BENEFICIOS A LOS EMPLEADOS A CORTO PLAZO</t>
  </si>
  <si>
    <t>Nómina por pagar</t>
  </si>
  <si>
    <t>Cesantías</t>
  </si>
  <si>
    <t>Intereses sobre cesantías</t>
  </si>
  <si>
    <t>Vacaciones</t>
  </si>
  <si>
    <t>Prima de vacaciones</t>
  </si>
  <si>
    <t>Prima de servicios</t>
  </si>
  <si>
    <t>Prima de navidad</t>
  </si>
  <si>
    <t>Bonificaciones</t>
  </si>
  <si>
    <t>Aportes a riesgos laborales</t>
  </si>
  <si>
    <t>Capacitación, bienestar social y estímulos</t>
  </si>
  <si>
    <t>Aportes a fondos pensionales - empleador</t>
  </si>
  <si>
    <t>Aportes a seguridad social en salud - empleador</t>
  </si>
  <si>
    <t>Aportes a cajas de compensación familiar</t>
  </si>
  <si>
    <t>Otros beneficios a los empleados a corto plazo</t>
  </si>
  <si>
    <t>Litigios y demandas</t>
  </si>
  <si>
    <t>Provisiones diversas</t>
  </si>
  <si>
    <t>Avances y anticipos recibidos</t>
  </si>
  <si>
    <t>Recursos recibidos en administración delegada</t>
  </si>
  <si>
    <t>PATRIMONIO DE LAS ENTIDADES DE LAS EMPRESAS</t>
  </si>
  <si>
    <t>Aportes sociales</t>
  </si>
  <si>
    <t>Capital suscrito y pagado</t>
  </si>
  <si>
    <t>Reservas</t>
  </si>
  <si>
    <t>Resultados de ejercicios anteriores</t>
  </si>
  <si>
    <t>Resultado del ejercicio</t>
  </si>
  <si>
    <t>INGRESOS</t>
  </si>
  <si>
    <t>Venta de servicios</t>
  </si>
  <si>
    <t>Devoluciones en ventas</t>
  </si>
  <si>
    <t>Otros ingresos</t>
  </si>
  <si>
    <t>INGRESOS DE TRANSACCIONES CON CONTRAPRESTACIÓN</t>
  </si>
  <si>
    <t>Devoluciones, rebajas y descuentos en venta de servicios (db)</t>
  </si>
  <si>
    <t>Financieros</t>
  </si>
  <si>
    <t>Ingresos diversos (Arrendamiento Vehículos)</t>
  </si>
  <si>
    <t>GASTOS</t>
  </si>
  <si>
    <t>De administración y operación</t>
  </si>
  <si>
    <t>Deterioro, depreciaciones, amortizaciones y provisiones</t>
  </si>
  <si>
    <t>Otros gastos</t>
  </si>
  <si>
    <t>GASTOS DE ADMINISTRACIÓN, DE OPERACIÓN Y DE VENTAS</t>
  </si>
  <si>
    <t>Sueldos y salarios</t>
  </si>
  <si>
    <t>Contribuciones efectivas</t>
  </si>
  <si>
    <t>Aportes sobre la nómina</t>
  </si>
  <si>
    <t>Prestaciones sociales</t>
  </si>
  <si>
    <t>Gastos de personal diversos</t>
  </si>
  <si>
    <t>Impuestos, contribuciones y tasas</t>
  </si>
  <si>
    <t>$0.0</t>
  </si>
  <si>
    <t>Servicios de Vigilancia y Seguridad Privada</t>
  </si>
  <si>
    <t>Materiales y Suministros</t>
  </si>
  <si>
    <t>Mantenimiento</t>
  </si>
  <si>
    <t>Servicios publicos</t>
  </si>
  <si>
    <t>Seguros generales</t>
  </si>
  <si>
    <t>Honorarios</t>
  </si>
  <si>
    <t>Servicios Tecnicos</t>
  </si>
  <si>
    <t>Deterioros</t>
  </si>
  <si>
    <t>DETERIORO, DEPRECIACIONES, AMORTIZACIONES Y PROVISIONES</t>
  </si>
  <si>
    <t>DETERIORO</t>
  </si>
  <si>
    <t>DEPRECIACIÓN</t>
  </si>
  <si>
    <t>De propiedades, planta y equipo</t>
  </si>
  <si>
    <t>AMORTIZACIÓN</t>
  </si>
  <si>
    <t>De activos intangibles</t>
  </si>
  <si>
    <t>PROVISIÓN</t>
  </si>
  <si>
    <t>De litigios y demandas</t>
  </si>
  <si>
    <t>IMPUESTO A LAS GANANCIAS CORRIENTE</t>
  </si>
  <si>
    <t>Impuesto sobre la renta y complementarios</t>
  </si>
  <si>
    <t>Otros gastos diversos</t>
  </si>
  <si>
    <t>COSTOS DE VENTAS</t>
  </si>
  <si>
    <t>COSTO DE VENTAS DE SERVICIOS</t>
  </si>
  <si>
    <t>Otros servicios</t>
  </si>
  <si>
    <t>Servicios De Investigación Científica y Tecnológica</t>
  </si>
  <si>
    <t>Servicios de mantenimiento y reparación</t>
  </si>
  <si>
    <t>Luminarias</t>
  </si>
  <si>
    <t>Materiales y accesorios</t>
  </si>
  <si>
    <t>TOTAL, ACTIVOS POR IMPUESTOS CORRIENTES Y DIFERIDOS</t>
  </si>
  <si>
    <t>CORRIENTES</t>
  </si>
  <si>
    <t>Retención en la fuente</t>
  </si>
  <si>
    <t>Saldos a favor en liquidaciones privadas</t>
  </si>
  <si>
    <t>Saldo a favor de impuesto a las ventas</t>
  </si>
  <si>
    <t>Anticipo de impuesto de industria y comercio</t>
  </si>
  <si>
    <t>Impuesto de Industria y comercio retenido</t>
  </si>
  <si>
    <t>TOTAL, GASTOS POR IMPUESTO A LAS GANANCIAS CORRIENTE Y DIFERIDO</t>
  </si>
  <si>
    <t>CORRIENTE</t>
  </si>
  <si>
    <t>Ingresos Desconcentración Alumbrado Público</t>
  </si>
  <si>
    <t>Rendimientos Financieros AOM</t>
  </si>
  <si>
    <t>Otros Ingresos AOM</t>
  </si>
  <si>
    <t>Nota 5.1</t>
  </si>
  <si>
    <t>Nota 5.2</t>
  </si>
  <si>
    <t>Nota 6</t>
  </si>
  <si>
    <t>Nota 6.1</t>
  </si>
  <si>
    <t>Nota 7</t>
  </si>
  <si>
    <t>Nota 9</t>
  </si>
  <si>
    <t>Nota 10</t>
  </si>
  <si>
    <t>Nota 14</t>
  </si>
  <si>
    <t>Nota 21</t>
  </si>
  <si>
    <t>Nota 22</t>
  </si>
  <si>
    <t>Nota 23</t>
  </si>
  <si>
    <t>Nota 24</t>
  </si>
  <si>
    <t>Nota 28</t>
  </si>
  <si>
    <t>Nota 29</t>
  </si>
  <si>
    <t>Nota 29.2</t>
  </si>
  <si>
    <t>Nota 30</t>
  </si>
  <si>
    <t>ALEJANDRO QUINTERO MONTOYA</t>
  </si>
  <si>
    <t>REVISOR FISCAL-DESIGNADO</t>
  </si>
  <si>
    <t xml:space="preserve">VER NOTAS Y REVELACIONES ADJUNTAS                                                                           </t>
  </si>
  <si>
    <t xml:space="preserve">              CLAUDIA MARIA ANGARITA GOMEZ                                                                  ANLLY PAOLA AGUDELO SANCHEZ</t>
  </si>
  <si>
    <t xml:space="preserve">GERENTE GENERAL                                                                                         CONTADORA PUBLICA </t>
  </si>
  <si>
    <t xml:space="preserve">                                 TP 277868-T</t>
  </si>
  <si>
    <t xml:space="preserve">                                 CC 42881990</t>
  </si>
  <si>
    <t>CC 15443136</t>
  </si>
  <si>
    <t xml:space="preserve">                                CC 1041329209</t>
  </si>
  <si>
    <t xml:space="preserve">                                                                  TP 134379-T</t>
  </si>
  <si>
    <t xml:space="preserve">                                                                        GERENTE GENERAL                                                                                                  CONTADORA PUBLICA </t>
  </si>
  <si>
    <t xml:space="preserve">                                    CC 42881990                                                                                                               CC 1041329209</t>
  </si>
  <si>
    <t xml:space="preserve">   TP 277868-T</t>
  </si>
  <si>
    <t xml:space="preserve">                                            GERENTE GENERAL                                                                                                  CONTADORA PUBLICA </t>
  </si>
  <si>
    <t xml:space="preserve">                           CC 42881990                                                                                                               CC 1041329209</t>
  </si>
  <si>
    <t xml:space="preserve">                               TP 277868-T</t>
  </si>
  <si>
    <t>FLUJO DE CAJA DE OPERACIONES</t>
  </si>
  <si>
    <t>UTILIDAD (PERDIDA) NETA</t>
  </si>
  <si>
    <t>(AUMENTO) DISMINUCION (AJUSTES) UTILIDAD EJERCICIOS ANTERIORES</t>
  </si>
  <si>
    <t>DEPRECIACIONES</t>
  </si>
  <si>
    <t>(AUMENTO) DISMINUCION EN OTROS ACTIVOS</t>
  </si>
  <si>
    <t>(AUMENTO) DISMINUCION EN COSTOS Y GASTOS POR PAGAR</t>
  </si>
  <si>
    <t>AUMENTO (DISMINUCION) EN BENEFICIO A EMPLEAODS</t>
  </si>
  <si>
    <t>AUMENTO (DISMINUCION) EN PROVISIONES</t>
  </si>
  <si>
    <t>AUMENTO (DISMINUCION) EN OTROS PASIVOS</t>
  </si>
  <si>
    <t>EFECTIVO NETO PROVISTO POR OPERACIONES</t>
  </si>
  <si>
    <t>(AUMENTO) DISMINUCION EN INGRESOS POR COBRAR</t>
  </si>
  <si>
    <t>FLUJO DE CAJA DE ACTIVIDADES DE FINANCIACION</t>
  </si>
  <si>
    <t>PRESTAMOS POR PAGAR</t>
  </si>
  <si>
    <t>EFECTIVO NETO USADO EN ACTIVIDADES DE FINANCIACION</t>
  </si>
  <si>
    <t>FLUJO DE CAJA DE ACTIVIDADES DE INVERSION</t>
  </si>
  <si>
    <t>COMPRA DE PROPIEDAD, PLANTA Y EQUIPO</t>
  </si>
  <si>
    <t>EFECTIVO NETO UTILIZADO EN ACTIVIDADES DE INVERSION</t>
  </si>
  <si>
    <t>EFECTIVO Y EQUIVALENTE DE EFECTIVO AL CIERRE</t>
  </si>
  <si>
    <t xml:space="preserve">                                  </t>
  </si>
  <si>
    <t xml:space="preserve">                                                             </t>
  </si>
  <si>
    <t>AUMENTO (DISMINUCION) NETO DE EFECTIVO Y EQUIVAL. DE EFECTIVO</t>
  </si>
  <si>
    <t>EFECTIVO Y EQUIVALENTES DE EFECTIVO AL INICIO</t>
  </si>
  <si>
    <t>(AUMENTO) DISMINUCION EN INVENTARIOS</t>
  </si>
  <si>
    <t xml:space="preserve">              CLAUDIA MARIA ANGARITA GOMEZ                                                    ANLLY PAOLA AGUDELO SANCHEZ</t>
  </si>
  <si>
    <t xml:space="preserve">                         CC 42881990                                                                </t>
  </si>
  <si>
    <t>CC 1041329209</t>
  </si>
  <si>
    <t>TP 277868-T</t>
  </si>
  <si>
    <t xml:space="preserve">                                                                           FIRMA: REG AZ SAS</t>
  </si>
  <si>
    <t xml:space="preserve">                         GERENTE GENERAL                                                                                CONTADORA PUBLICA </t>
  </si>
  <si>
    <t>PERIODO A JUNIO  DEL 2024 / A JUNIO  DEL 2023</t>
  </si>
  <si>
    <t>2024</t>
  </si>
  <si>
    <t>LARGO</t>
  </si>
  <si>
    <t>cuenta_activo</t>
  </si>
  <si>
    <t>Descripcion_activo</t>
  </si>
  <si>
    <t>saldo_sig_activo</t>
  </si>
  <si>
    <t>11100609</t>
  </si>
  <si>
    <t>BANCO BBVA</t>
  </si>
  <si>
    <t>1110060901</t>
  </si>
  <si>
    <t>CTA AH BBVA N° 757000057 CIAD 0076-2023 VIGILANCIA SEDES ADMIN. BELLO</t>
  </si>
  <si>
    <t>24072207</t>
  </si>
  <si>
    <t>ESTAMPILLAS A FAVOR DEL MUNICIPIO DEL CARMEN</t>
  </si>
  <si>
    <t>2407220701</t>
  </si>
  <si>
    <t>PROHOSPITAL EL CARMEN</t>
  </si>
  <si>
    <t>2407220702</t>
  </si>
  <si>
    <t>PRO UNIVERSIDAD DE ANTIOQUIA EL CARMEN</t>
  </si>
  <si>
    <t>2407220703</t>
  </si>
  <si>
    <t>PRO ADULTO MAYOR EL CARMEN</t>
  </si>
  <si>
    <t>2407220704</t>
  </si>
  <si>
    <t>PROCULTURA EL CARMEN</t>
  </si>
  <si>
    <t>2407220705</t>
  </si>
  <si>
    <t>PRO ELECTRIFICACION EL CARMEN</t>
  </si>
  <si>
    <t>240722070506</t>
  </si>
  <si>
    <t>24400408</t>
  </si>
  <si>
    <t>INDUSTRIA Y COMERCIO MUNICIPIO DE EL CARMEN</t>
  </si>
  <si>
    <t>2440040801</t>
  </si>
  <si>
    <t>INDUSTRIA Y COMERCIO EL CARMEN ( ICA 0.6% )</t>
  </si>
  <si>
    <t>24457501</t>
  </si>
  <si>
    <t>IMPUESTO A LAS VENTAS RETENIDO VENTA BIENES (DB)</t>
  </si>
  <si>
    <t>2445750101</t>
  </si>
  <si>
    <t>IMPUESTO A LAS VENTAS RETENIDO BIENES T. GENERAL (DB)</t>
  </si>
  <si>
    <t>290201060319</t>
  </si>
  <si>
    <t>CIAD 0076-2023 VIGILANCIA SEDES ADMIN BELLO</t>
  </si>
  <si>
    <t>cuenta</t>
  </si>
  <si>
    <t>Descripcion</t>
  </si>
  <si>
    <t>saldo_ini</t>
  </si>
  <si>
    <t>debitos</t>
  </si>
  <si>
    <t>creditos</t>
  </si>
  <si>
    <t>saldo_sig</t>
  </si>
  <si>
    <t>1110060149</t>
  </si>
  <si>
    <t>CTA AH OCCIDENTE N° 471811661 CI E3-2023 ILUMINACION FOREST</t>
  </si>
  <si>
    <t>1110060150</t>
  </si>
  <si>
    <t>CTA AH OCCIDENTE N° 471811646 CI 07-2023 CCTV CONCEPCION</t>
  </si>
  <si>
    <t>1110060151</t>
  </si>
  <si>
    <t>CTA AH OCCIDENTE N° 471812032 CI 005-VCOC2-2023 LA FORTUNA</t>
  </si>
  <si>
    <t>1110060152</t>
  </si>
  <si>
    <t>CTA AH OCCIDENTE N° 1101401000201 FIDUCIA ESO RIONEGRO SAS</t>
  </si>
  <si>
    <t>1110060153</t>
  </si>
  <si>
    <t xml:space="preserve">CTA AH OCCIDENTE Nª 471712214 VIGILANCIA SEDES EDUCATIVAS BELLO </t>
  </si>
  <si>
    <t>1110060154</t>
  </si>
  <si>
    <t xml:space="preserve">CTA AH OCCIDENTE Nª 471812248 CIAD 001-2024 VIGILANCIA SEDES ADMINISTRTAIVAS LA CEJA  </t>
  </si>
  <si>
    <t>1110060155</t>
  </si>
  <si>
    <t xml:space="preserve">CTA AH OCCIDENTE Nª 471812446 CIAD 677-2024 APOYO LOGISTICO FUERZA PUBLICA SABANETA  </t>
  </si>
  <si>
    <t>1110060156</t>
  </si>
  <si>
    <t>CTA AH OCCIDENTE Nª 471812362 CIAD 123 2024 VIGILANCIA SEDES ADMINISTRATIVAS</t>
  </si>
  <si>
    <t>1110060157</t>
  </si>
  <si>
    <t>CTA AH OCCIDENTE Nª 471812388 CIAD 003 2024 VIGILANCIA IMER</t>
  </si>
  <si>
    <t>1110060158</t>
  </si>
  <si>
    <t xml:space="preserve">CTA AH OCCIDENTE Nª 471-81256-0  CIAD 001-2023 IMER </t>
  </si>
  <si>
    <t>1110060208</t>
  </si>
  <si>
    <t>CTA  AH BANCOL 02400002029 CIAD 1003162-2020 TRASLADO CM NUEVO CUADRANTE LA ESTRELLA</t>
  </si>
  <si>
    <t>1110060239</t>
  </si>
  <si>
    <t>CTA AH BANCOL 02400022075 CI CV-23031 ILUMINACION SENDEROS ZONA FRANCA</t>
  </si>
  <si>
    <t>1110060240</t>
  </si>
  <si>
    <t>CTA AH BANCOLOMBIA 02400010604 CIAD 035-2023 VIGILIANCIA SEDES ADMINISTRATIVAS EL CARMEN</t>
  </si>
  <si>
    <t>1110060242</t>
  </si>
  <si>
    <t>CTA AH BANCOL 02400012731CIAD 118-2023 VIGILANCIA SEDES ADMINISTRATIVAS GUARNE</t>
  </si>
  <si>
    <t>1110060243</t>
  </si>
  <si>
    <t xml:space="preserve">CTA AH BANCOL 02400012734 CIAD 3720-2023 APOYO LOGISTICO FUERZA PUBLICA SABANETA </t>
  </si>
  <si>
    <t>1110060244</t>
  </si>
  <si>
    <t xml:space="preserve">CTA AH BANCOL 24500016053 CIAD 001-2024 VIGILANCIA SEDES GIRARDOTA  </t>
  </si>
  <si>
    <t>1110060245</t>
  </si>
  <si>
    <t xml:space="preserve">CTA AH BANCOL 24500016606 CIAD 4600016938-2024 APOYO SECRETARIA DE SEGURIDAD GOBERNACION  </t>
  </si>
  <si>
    <t>1110060246</t>
  </si>
  <si>
    <t>CTA AH BANCOL 24500016533 CIAD CIAD 110-CI-186-2024 VIDEOVIGILANCIA EL SANTUARIO</t>
  </si>
  <si>
    <t>1110060247</t>
  </si>
  <si>
    <t>CTA AH BANCOL 024-000137-89 CIAD 325-2024 PISSC LA CEJA</t>
  </si>
  <si>
    <t>1110060248</t>
  </si>
  <si>
    <t>CTA AH BANCOL 245-000165-34 CIAD 010-2024 APOYO LOGÍSTICO FUERZA PÚBLICA RIONEGRO</t>
  </si>
  <si>
    <t>1110060249</t>
  </si>
  <si>
    <t>CTA AH BANCOL 245-000169-89. CIAD 1120-2024 VIGILANCIA SEDES EDUCATIVAS BELLO</t>
  </si>
  <si>
    <t>1110060613</t>
  </si>
  <si>
    <t>CTA AH BOGOTÀ 532436326 CIAD 004-2024 GERENCIA INTEGRAL CMC RIONEGRO</t>
  </si>
  <si>
    <t>1110060614</t>
  </si>
  <si>
    <t xml:space="preserve">CTA AH BOGOTÀ 532434651 CIAD 001-2024 VIGILANCIA SEDES RIONEGRO </t>
  </si>
  <si>
    <t>1110060615</t>
  </si>
  <si>
    <t xml:space="preserve">CTA AH BANCO DE BOGOTÀ 532436284 CIAD 003-2024 VIGILANCIA CRT RIONEGRO </t>
  </si>
  <si>
    <t>1110060616</t>
  </si>
  <si>
    <t xml:space="preserve">CTA AH BANCO E BOGOTÀ  532441193 CIAD SP 001-2024 PARQUE AUTO MOTOR ALEJANDRIA </t>
  </si>
  <si>
    <t>1110060617</t>
  </si>
  <si>
    <t>CT AH BOGOTÀ 532441771 CIAD 003-2024 VIGILANCA SEDES ADMINISTRATIVAS COPACABANA</t>
  </si>
  <si>
    <t>1110060703</t>
  </si>
  <si>
    <t>CTA AH 396000133969 DAVIVIENDA CIAD 004-2023 VIGILANCIA CRT RIONEGRO</t>
  </si>
  <si>
    <t>1110060704</t>
  </si>
  <si>
    <t>CTA AH 396000137531 CIAD 4600016073-2023</t>
  </si>
  <si>
    <t>1110060804</t>
  </si>
  <si>
    <t>CTA AH AV VILLAS N° 339011496 CIAD 035-2023 APOYO LOGÍSTICO RIONEGRO</t>
  </si>
  <si>
    <t>131729</t>
  </si>
  <si>
    <t>SERVICIOS POR ADMINISTRACIÓN DE CONTRATOS</t>
  </si>
  <si>
    <t>13172901</t>
  </si>
  <si>
    <t xml:space="preserve">CUENTAS POR COBRA CIAD </t>
  </si>
  <si>
    <t>1317290101</t>
  </si>
  <si>
    <t xml:space="preserve">CUENTAS POR COBRAR CIAD </t>
  </si>
  <si>
    <t>13849012</t>
  </si>
  <si>
    <t>1384901201</t>
  </si>
  <si>
    <t>GASTOS FINANCIEROS CIAD Y A.O.M. ALUMBRADO</t>
  </si>
  <si>
    <t>1386</t>
  </si>
  <si>
    <t>138690</t>
  </si>
  <si>
    <t>13869001</t>
  </si>
  <si>
    <t>1386900101</t>
  </si>
  <si>
    <t>190590</t>
  </si>
  <si>
    <t>OTROS BIENES Y SERVICIOS PAGADOS POR ANTICIPADO</t>
  </si>
  <si>
    <t>2401010103</t>
  </si>
  <si>
    <t>ASEO Y CAFETERIA</t>
  </si>
  <si>
    <t>24010103</t>
  </si>
  <si>
    <t>2401010301</t>
  </si>
  <si>
    <t>240102</t>
  </si>
  <si>
    <t>PROYECTOS DEINVERSIÓN</t>
  </si>
  <si>
    <t>24010201</t>
  </si>
  <si>
    <t>PROYECTOS DE INVERSIÓN</t>
  </si>
  <si>
    <t>2401020101</t>
  </si>
  <si>
    <t>CONSTRUCCIONES Y OBRAS CIVILES</t>
  </si>
  <si>
    <t>2407220118</t>
  </si>
  <si>
    <t>ESTAMPILLAS A FAVOR DEL MUNICIPIO DE REMEDIOS</t>
  </si>
  <si>
    <t>240722011801</t>
  </si>
  <si>
    <t>ESTAMPILLA PRO CULTURA 1% REMEDIOS</t>
  </si>
  <si>
    <t>240722011802</t>
  </si>
  <si>
    <t>ESTAMPILLA 4% ADULTO MAYOR REMEDIOS</t>
  </si>
  <si>
    <t>240722011803</t>
  </si>
  <si>
    <t>ESTAMPILLA PRO HOSPITAL 1% REMEDIOS</t>
  </si>
  <si>
    <t>24072204</t>
  </si>
  <si>
    <t>ESTAMPILLAS A FAVOR DEL MUNICIPIO DE COPACABANA</t>
  </si>
  <si>
    <t>2407220401</t>
  </si>
  <si>
    <t>PRO ADULTO MAYOR COPACABANA 3%</t>
  </si>
  <si>
    <t>2407220402</t>
  </si>
  <si>
    <t>PRO HOSPITAL COPACABANA 1%</t>
  </si>
  <si>
    <t>2407220403</t>
  </si>
  <si>
    <t>ESTAMPILLA PRO UDEA 1% COPACABANA</t>
  </si>
  <si>
    <t>2407220605</t>
  </si>
  <si>
    <t>ESTAMPILLA PRO JUSTICIA FAMILIAR LA CEJA 2%</t>
  </si>
  <si>
    <t>2407221206</t>
  </si>
  <si>
    <t xml:space="preserve">PRO UNIVERSIDAD DIGITAL 0.4% </t>
  </si>
  <si>
    <t>24072215</t>
  </si>
  <si>
    <t>ESTAMPILLAS A FAVOR DE LA GOBERANCIÓN DE ANTIOQUIA</t>
  </si>
  <si>
    <t>2407221501</t>
  </si>
  <si>
    <t>ESTAMPILLA PRO DESARROLO DEPARTAMENTO DE ANTIOQUIA 0.6%</t>
  </si>
  <si>
    <t>2407221502</t>
  </si>
  <si>
    <t>ESTAMPILLA PRO ADULTO MAYOR DEPARTAMENTO DE ANTIOQUIA 2%</t>
  </si>
  <si>
    <t>2407221503</t>
  </si>
  <si>
    <t>ESTAMPILLA PRO HOSPITAL DEPARTAMENTO DE ANTIOQUIA 1%</t>
  </si>
  <si>
    <t>2407221504</t>
  </si>
  <si>
    <t>ESTAMPILLA PRO POLITÉCNICO DEPARTAMENTO DE ANTIQUIA 0.4%</t>
  </si>
  <si>
    <t>2407221505</t>
  </si>
  <si>
    <t>ESTAMPILLA PRO ENVIGADO DEPARTAMENTO DE ANTIOQUIA 0.4%</t>
  </si>
  <si>
    <t>2407221506</t>
  </si>
  <si>
    <t>ESTAMPILLA PRO UNIVERSIDAD DIGITAL 0.4%</t>
  </si>
  <si>
    <t>24072216</t>
  </si>
  <si>
    <t>ESTAMPILLAS A FAVOR MUNICIPIO GIRARDOTA</t>
  </si>
  <si>
    <t>2407221601</t>
  </si>
  <si>
    <t>ESTAMPILLA ADULTO MAYOR GIRARDOTA 3%</t>
  </si>
  <si>
    <t>2407221602</t>
  </si>
  <si>
    <t>ESTAMPILLA CULTURA 0.5% GIRARDOTA</t>
  </si>
  <si>
    <t>2407221603</t>
  </si>
  <si>
    <t>ESTAMPILLA PRO UDEA 0.5%</t>
  </si>
  <si>
    <t>2407221604</t>
  </si>
  <si>
    <t>ESTAMPILLA PRO HOSPITAL GIRARDOTA 1%</t>
  </si>
  <si>
    <t>2436050102</t>
  </si>
  <si>
    <t>SERVICIOS RESTAURANTES HOTELES 3.5%</t>
  </si>
  <si>
    <t>2436050107</t>
  </si>
  <si>
    <t>SERVICIO TRANSPORTE PASAJEROS 3.5%</t>
  </si>
  <si>
    <t>2436060199</t>
  </si>
  <si>
    <t xml:space="preserve">ARRENDAMIENTO X PAGAR </t>
  </si>
  <si>
    <t>24360602</t>
  </si>
  <si>
    <t>ARRENDAMIENTOS DE BIENES INMUEBLES 3.5%</t>
  </si>
  <si>
    <t>2436060201</t>
  </si>
  <si>
    <t>24360699</t>
  </si>
  <si>
    <t>RETEFUENTE ARRENDAMIENTO X PAGAR</t>
  </si>
  <si>
    <t>24361599</t>
  </si>
  <si>
    <t xml:space="preserve">RETEFUENTE EMPLEADOS X PAGAR </t>
  </si>
  <si>
    <t>24362599</t>
  </si>
  <si>
    <t xml:space="preserve">RETEIVA POR PAGAR </t>
  </si>
  <si>
    <t>2436259901</t>
  </si>
  <si>
    <t>RETEIVA POR PAGAR</t>
  </si>
  <si>
    <t>24400406</t>
  </si>
  <si>
    <t>INDUSTRIA Y COMERCIO MUNICIPIO DE COPACABANA</t>
  </si>
  <si>
    <t>2440040601</t>
  </si>
  <si>
    <t>INDUSTRIA Y COMERCIO ( ICA 0.8% ) COPA</t>
  </si>
  <si>
    <t>24400417</t>
  </si>
  <si>
    <t>INDUSTRIA Y COMERCIO GIRARDOTA</t>
  </si>
  <si>
    <t>2440041701</t>
  </si>
  <si>
    <t>RETEICA GIRARDOTA 0.9%</t>
  </si>
  <si>
    <t>24400418</t>
  </si>
  <si>
    <t>INDUSTRIA Y COMERCIO 1% REMEDIOS</t>
  </si>
  <si>
    <t>2440041801</t>
  </si>
  <si>
    <t xml:space="preserve">INDUSTRIA Y COMERCIO 1% REMEDIOS </t>
  </si>
  <si>
    <t>244014</t>
  </si>
  <si>
    <t xml:space="preserve">CUOTA DE FISCALIZACION Y AUDITAJE </t>
  </si>
  <si>
    <t>24401401</t>
  </si>
  <si>
    <t>CUOTA FISCALIZACION Y AUDITAJE CONTRALORIA</t>
  </si>
  <si>
    <t>2440140101</t>
  </si>
  <si>
    <t>COUTA FISCALIZACIÓN Y AUDITAJE CONTRALORIA</t>
  </si>
  <si>
    <t>2440240108</t>
  </si>
  <si>
    <t>PRO DEPORTE Y RECREACIÓN 1% DEPARTAMENTO DE ANTIOQUIA</t>
  </si>
  <si>
    <t>24402409</t>
  </si>
  <si>
    <t>TASA PRO DEPORTE Y RECREACIÓN 2.5% REMEDIOS</t>
  </si>
  <si>
    <t>EXCEDENTES DE REMATES</t>
  </si>
  <si>
    <t>24902903</t>
  </si>
  <si>
    <t xml:space="preserve">GASTOS LEGALES </t>
  </si>
  <si>
    <t>2490290301</t>
  </si>
  <si>
    <t>24905502</t>
  </si>
  <si>
    <t xml:space="preserve">SERVICIO DE IMPRESOS PUBLICACIONES Y PUBLICIDAD </t>
  </si>
  <si>
    <t>2490550201</t>
  </si>
  <si>
    <t>SERVICIOS DE IMPRESOS PUBLICACIONES Y PUBLICI</t>
  </si>
  <si>
    <t>24905507</t>
  </si>
  <si>
    <t>SERVICIOS DE HOSPEDAJE</t>
  </si>
  <si>
    <t>2490550701</t>
  </si>
  <si>
    <t>SERVICIOS HOSPEDAJE</t>
  </si>
  <si>
    <t>2490909005</t>
  </si>
  <si>
    <t>OTRAS CXP POR CERTIFICADOS RETENCIONES IVA</t>
  </si>
  <si>
    <t>251108</t>
  </si>
  <si>
    <t xml:space="preserve">LICENCIAS </t>
  </si>
  <si>
    <t>25110801</t>
  </si>
  <si>
    <t>2511080101</t>
  </si>
  <si>
    <t xml:space="preserve">LICENCIAS EN GENERAL </t>
  </si>
  <si>
    <t>251115</t>
  </si>
  <si>
    <t>CAPACITACION, BIENESTAR SOCIAL Y ESTIMULOS</t>
  </si>
  <si>
    <t>25111501</t>
  </si>
  <si>
    <t xml:space="preserve">CAPACITACION, BIENESTAR SOCIAL Y ESTIMULOS </t>
  </si>
  <si>
    <t>2511150101</t>
  </si>
  <si>
    <t>290201060206</t>
  </si>
  <si>
    <t>CIAD 001-2024 VIGILANCIA SEDES ADMNIN LA CEJA</t>
  </si>
  <si>
    <t>290201060207</t>
  </si>
  <si>
    <t>CIAD 325-2024 PISCC LA CEJA</t>
  </si>
  <si>
    <t>290201060299</t>
  </si>
  <si>
    <t>CXP CIAD CEJA</t>
  </si>
  <si>
    <t>290201060320</t>
  </si>
  <si>
    <t>CIAD 1625-2023 VIGILANCIA BELLO</t>
  </si>
  <si>
    <t>290201060321</t>
  </si>
  <si>
    <t>CIAD 1120-0827-2024 VIGILANCIA SEDES EDUCATIVAS BELLO</t>
  </si>
  <si>
    <t>290201060410</t>
  </si>
  <si>
    <t>CIAD 021-2020 VIGILANCIA CRT RIONEGRO</t>
  </si>
  <si>
    <t>290201060420</t>
  </si>
  <si>
    <t>CIAD 043-2021 VIDEOVIGILANCIA COLABORATIVA RIONEGRO</t>
  </si>
  <si>
    <t>290201060436</t>
  </si>
  <si>
    <t>CIAD 004-2024 CMC RIONEGRO</t>
  </si>
  <si>
    <t>290201060437</t>
  </si>
  <si>
    <t>CIAD 001-2024 VIGILANCIA SEDES RIONEGRO</t>
  </si>
  <si>
    <t>290201060438</t>
  </si>
  <si>
    <t>CIAD 003-2024 VIGILANCIA CRT RIONEGRO</t>
  </si>
  <si>
    <t>290201060439</t>
  </si>
  <si>
    <t>CIAD 003-2024 VIGILANCIA IMER</t>
  </si>
  <si>
    <t>290201060440</t>
  </si>
  <si>
    <t>CIAD 010-2024 APOYO LOGISTICO RIONEGRO</t>
  </si>
  <si>
    <t>290201060441</t>
  </si>
  <si>
    <t>CIAD 013-2024 VIGILANCIA SEDES RIONEGRO</t>
  </si>
  <si>
    <t>290201060499</t>
  </si>
  <si>
    <t>CXP CIAD RIONEGRO</t>
  </si>
  <si>
    <t>290201060508</t>
  </si>
  <si>
    <t>CIAD 118-2023 VIGILANCIA SEDES ADMIN GUARNE</t>
  </si>
  <si>
    <t>290201060599</t>
  </si>
  <si>
    <t>CXP CIAD GUARNE</t>
  </si>
  <si>
    <t>290201060601</t>
  </si>
  <si>
    <t>CIAD 1003162-2020 ADECUACIONES CCTV LA ESTRELLA</t>
  </si>
  <si>
    <t>290201060712</t>
  </si>
  <si>
    <t>CIAD 003-2024 VIGILANCIA COPACABANA</t>
  </si>
  <si>
    <t>290201060813</t>
  </si>
  <si>
    <t>CIAD 677-2024 PARQUE AUTOMOTOR SABANETA</t>
  </si>
  <si>
    <t>290201060999</t>
  </si>
  <si>
    <t>CXP CIAD FLA</t>
  </si>
  <si>
    <t>2902010612</t>
  </si>
  <si>
    <t>EL SANTUARIO</t>
  </si>
  <si>
    <t>290201061202</t>
  </si>
  <si>
    <t>CIAD 110 CI 186-2024  VIDEOVIGILANCIA SANTUARIO</t>
  </si>
  <si>
    <t>290201061599</t>
  </si>
  <si>
    <t>CXP CIAD GOBERNACION</t>
  </si>
  <si>
    <t>2902010616</t>
  </si>
  <si>
    <t>CIAD 4600016938-2024 GOBERNACION</t>
  </si>
  <si>
    <t>2902010621</t>
  </si>
  <si>
    <t>GIRARDOTA</t>
  </si>
  <si>
    <t>290201062101</t>
  </si>
  <si>
    <t>CIAD 001-2024 VIGILANCIA GIRARDOTA</t>
  </si>
  <si>
    <t>2902010622</t>
  </si>
  <si>
    <t>REMEDIOS ANTIOQUIA</t>
  </si>
  <si>
    <t>290201062201</t>
  </si>
  <si>
    <t>CIAD 123-2024 VIG REMEDIOS ANTIOQUIA</t>
  </si>
  <si>
    <t>2902010623</t>
  </si>
  <si>
    <t>ALEJANDRIA</t>
  </si>
  <si>
    <t>290201062301</t>
  </si>
  <si>
    <t>CIAD CIAD SP-001-2024 PARQUE AUTOMOTOR ALEJANDRÍA</t>
  </si>
  <si>
    <t>29020107</t>
  </si>
  <si>
    <t>2902010701</t>
  </si>
  <si>
    <t>INGRESOS ACUERDO 001 DESCONCENTRACION AOM</t>
  </si>
  <si>
    <t>290201070101</t>
  </si>
  <si>
    <t>290201070102</t>
  </si>
  <si>
    <t>290201070103</t>
  </si>
  <si>
    <t>2902010702</t>
  </si>
  <si>
    <t>GASTOS ACUERDO 001 DESCONCENTRACION AOM</t>
  </si>
  <si>
    <t>290201070201</t>
  </si>
  <si>
    <t>GASTOS ASOCIADOS A LA NOMINA</t>
  </si>
  <si>
    <t>29020107020101</t>
  </si>
  <si>
    <t>SALARIOS AOM</t>
  </si>
  <si>
    <t>29020107020102</t>
  </si>
  <si>
    <t xml:space="preserve">APORTES SENA-ICBF </t>
  </si>
  <si>
    <t>29020107020104</t>
  </si>
  <si>
    <t xml:space="preserve">CESANTIAS AOM </t>
  </si>
  <si>
    <t>29020107020105</t>
  </si>
  <si>
    <t>INTERESES A LAS CESANTIAS AOM</t>
  </si>
  <si>
    <t>29020107020106</t>
  </si>
  <si>
    <t>VACACIONES AOM</t>
  </si>
  <si>
    <t>29020107020107</t>
  </si>
  <si>
    <t>PRIMA DE VACACIONES AOM</t>
  </si>
  <si>
    <t>29020107020108</t>
  </si>
  <si>
    <t>PRIMA DE SERVICIOS AOM</t>
  </si>
  <si>
    <t>29020107020109</t>
  </si>
  <si>
    <t>PRIMA DE NAVIDAD AOM</t>
  </si>
  <si>
    <t>29020107020110</t>
  </si>
  <si>
    <t>BONIFICACION POR SERVICIOS AOM</t>
  </si>
  <si>
    <t>29020107020111</t>
  </si>
  <si>
    <t>BONIFICACION POR RECREACION AOM</t>
  </si>
  <si>
    <t>29020107020112</t>
  </si>
  <si>
    <t>APORTES A SEGURIDAD SOCIAL EN SALUD AOM</t>
  </si>
  <si>
    <t>29020107020113</t>
  </si>
  <si>
    <t>APORTES A SEGURIDAD SOCIAL EN PENSIONES AOM</t>
  </si>
  <si>
    <t>29020107020115</t>
  </si>
  <si>
    <t>APORTES RIESGOS LABORALES AOM</t>
  </si>
  <si>
    <t>29020107020116</t>
  </si>
  <si>
    <t>APORTES A CAJAS DE COMPENSACION FAMILIAR  AOM</t>
  </si>
  <si>
    <t>290201070202</t>
  </si>
  <si>
    <t>GASTOS PRESTACIÓN DE SERVICIOS PROFESIONALES</t>
  </si>
  <si>
    <t>290201070203</t>
  </si>
  <si>
    <t>GASTOS ARRENDAMIENTOS</t>
  </si>
  <si>
    <t>290201070204</t>
  </si>
  <si>
    <t>GASTOS ALQUILER DE VEHICULOS</t>
  </si>
  <si>
    <t>290201070205</t>
  </si>
  <si>
    <t>GASTOS MATERIALES Y SUMINISTROS</t>
  </si>
  <si>
    <t>290201070206</t>
  </si>
  <si>
    <t>GASTOS SERVICIO DE VIGILANCIA</t>
  </si>
  <si>
    <t>290201070207</t>
  </si>
  <si>
    <t>GASTOS SERVICIOS PUBLICOS</t>
  </si>
  <si>
    <t>290201070208</t>
  </si>
  <si>
    <t>GASTOS DE SERVICIOS EN GENERAL</t>
  </si>
  <si>
    <t>290201070209</t>
  </si>
  <si>
    <t>GASTOS SERVICIO TRANSPORTE DE CARGA</t>
  </si>
  <si>
    <t>290201070210</t>
  </si>
  <si>
    <t>290201070211</t>
  </si>
  <si>
    <t>GASTOS ADQUISICION DE ACTIVOS</t>
  </si>
  <si>
    <t>290201070212</t>
  </si>
  <si>
    <t>GASTOS REPARACIONES LOCATIVAS ALUMBRADO</t>
  </si>
  <si>
    <t>290201070213</t>
  </si>
  <si>
    <t>GASTOS DE MODERNIZACION Y EXPANSION AOM</t>
  </si>
  <si>
    <t>290201070214</t>
  </si>
  <si>
    <t>GASTOS INTERVENTORÍA TÉCNICA MODERNIZACIÓN ALUMBRADO</t>
  </si>
  <si>
    <t>290201070215</t>
  </si>
  <si>
    <t>GASTOS ALUMBRADO NAVIDEÑO RIONEGRO</t>
  </si>
  <si>
    <t>290201070216</t>
  </si>
  <si>
    <t>290201070217</t>
  </si>
  <si>
    <t>GASTOS COMISION FIDUCUARIA</t>
  </si>
  <si>
    <t>290201070218</t>
  </si>
  <si>
    <t>GASTOS INTERES OBLIGACION FINANCIERA</t>
  </si>
  <si>
    <t>290201070219</t>
  </si>
  <si>
    <t>CONTROL OBLIGACION FINANCIERA (DB)</t>
  </si>
  <si>
    <t>PERIODO A JUNIO  DEL 2024 / A JUNIO DEL 2023</t>
  </si>
  <si>
    <t>Cuenta</t>
  </si>
  <si>
    <t>Resultado</t>
  </si>
  <si>
    <t xml:space="preserve">DESCRIPCION </t>
  </si>
  <si>
    <t>439004</t>
  </si>
  <si>
    <t>439014</t>
  </si>
  <si>
    <t>439590</t>
  </si>
  <si>
    <t>480201</t>
  </si>
  <si>
    <t>480817</t>
  </si>
  <si>
    <t>480825</t>
  </si>
  <si>
    <t>480890</t>
  </si>
  <si>
    <t>482503</t>
  </si>
  <si>
    <t>510101</t>
  </si>
  <si>
    <t>510105</t>
  </si>
  <si>
    <t>510119</t>
  </si>
  <si>
    <t>510201</t>
  </si>
  <si>
    <t>510302</t>
  </si>
  <si>
    <t>510303</t>
  </si>
  <si>
    <t>510305</t>
  </si>
  <si>
    <t>510307</t>
  </si>
  <si>
    <t>510401</t>
  </si>
  <si>
    <t>510402</t>
  </si>
  <si>
    <t>510701</t>
  </si>
  <si>
    <t>510702</t>
  </si>
  <si>
    <t>510703</t>
  </si>
  <si>
    <t>510704</t>
  </si>
  <si>
    <t>510705</t>
  </si>
  <si>
    <t>510706</t>
  </si>
  <si>
    <t>510801</t>
  </si>
  <si>
    <t>510803</t>
  </si>
  <si>
    <t>511113</t>
  </si>
  <si>
    <t>511114</t>
  </si>
  <si>
    <t>511115</t>
  </si>
  <si>
    <t>511117</t>
  </si>
  <si>
    <t>511122</t>
  </si>
  <si>
    <t>511125</t>
  </si>
  <si>
    <t>511146</t>
  </si>
  <si>
    <t>511149</t>
  </si>
  <si>
    <t>511164</t>
  </si>
  <si>
    <t>511179</t>
  </si>
  <si>
    <t>511180</t>
  </si>
  <si>
    <t>512010</t>
  </si>
  <si>
    <t>512011</t>
  </si>
  <si>
    <t>512024</t>
  </si>
  <si>
    <t>512026</t>
  </si>
  <si>
    <t>512035</t>
  </si>
  <si>
    <t>512036</t>
  </si>
  <si>
    <t>512090</t>
  </si>
  <si>
    <t>520405</t>
  </si>
  <si>
    <t>521116</t>
  </si>
  <si>
    <t>521172</t>
  </si>
  <si>
    <t>521173</t>
  </si>
  <si>
    <t>535112</t>
  </si>
  <si>
    <t>536001</t>
  </si>
  <si>
    <t>536004</t>
  </si>
  <si>
    <t>536006</t>
  </si>
  <si>
    <t>536007</t>
  </si>
  <si>
    <t>536008</t>
  </si>
  <si>
    <t>536013</t>
  </si>
  <si>
    <t>536201</t>
  </si>
  <si>
    <t>536605</t>
  </si>
  <si>
    <t>589003</t>
  </si>
  <si>
    <t>589090</t>
  </si>
  <si>
    <t>639014</t>
  </si>
  <si>
    <t>639090</t>
  </si>
  <si>
    <t>4</t>
  </si>
  <si>
    <t>43</t>
  </si>
  <si>
    <t>4390</t>
  </si>
  <si>
    <t>ASISTENCIA TÉCNICA</t>
  </si>
  <si>
    <t>43900401</t>
  </si>
  <si>
    <t>SOPORTE TÉCNICO</t>
  </si>
  <si>
    <t>4390040102</t>
  </si>
  <si>
    <t>ADMINISTRACIÓN DE PROYECTOS</t>
  </si>
  <si>
    <t>43901401</t>
  </si>
  <si>
    <t xml:space="preserve">INGRESO POR ADMINISTRACION DE PROYECTOS </t>
  </si>
  <si>
    <t>4390140101</t>
  </si>
  <si>
    <t>439090</t>
  </si>
  <si>
    <t xml:space="preserve">OTROS SERVICIOS </t>
  </si>
  <si>
    <t>43909001</t>
  </si>
  <si>
    <t xml:space="preserve">SERVICIO DE MARCACION DE VEHICULOS Y ELEMENTOS </t>
  </si>
  <si>
    <t>4390900104</t>
  </si>
  <si>
    <t>43909006</t>
  </si>
  <si>
    <t>CONTRATOS DE OBRA</t>
  </si>
  <si>
    <t>4390900601</t>
  </si>
  <si>
    <t>4395</t>
  </si>
  <si>
    <t>DEVOLUCIONES, REBAJAS Y DESCUENTOS EN VENTA DE SERVICIOS (DB)</t>
  </si>
  <si>
    <t>DEVOLUCIÓN OTROS SERVICIOS (DB)</t>
  </si>
  <si>
    <t>43959014</t>
  </si>
  <si>
    <t>DEVOLUCIÓN ADMINISTRACIÓN DE PROYECTOS (DB)</t>
  </si>
  <si>
    <t>4395901401</t>
  </si>
  <si>
    <t>48</t>
  </si>
  <si>
    <t>OTROS INGRESOS</t>
  </si>
  <si>
    <t>4802</t>
  </si>
  <si>
    <t>INTERESES SOBRE DEPOSITOS EN INSTITUCIONES FINANCIERAS</t>
  </si>
  <si>
    <t>48020101</t>
  </si>
  <si>
    <t>INTERESES EN CUENTAS CORRIENTES</t>
  </si>
  <si>
    <t>4802010101</t>
  </si>
  <si>
    <t>48020102</t>
  </si>
  <si>
    <t>4802010201</t>
  </si>
  <si>
    <t>4808</t>
  </si>
  <si>
    <t>INGRESOS DIVERSOS</t>
  </si>
  <si>
    <t>48081701</t>
  </si>
  <si>
    <t>ARRENDAMIENTO OPERTIVO</t>
  </si>
  <si>
    <t>4808170101</t>
  </si>
  <si>
    <t>4808170102</t>
  </si>
  <si>
    <t>4808170103</t>
  </si>
  <si>
    <t>SOBRANTES</t>
  </si>
  <si>
    <t>48082501</t>
  </si>
  <si>
    <t>SOBRANTES AJUSTE DE IMPUESTOS</t>
  </si>
  <si>
    <t>4808250101</t>
  </si>
  <si>
    <t>48082502</t>
  </si>
  <si>
    <t>SOBRANTES AJUSTES POR ESTAMPILLAS</t>
  </si>
  <si>
    <t>4808250201</t>
  </si>
  <si>
    <t>48089001</t>
  </si>
  <si>
    <t>4808900103</t>
  </si>
  <si>
    <t>5</t>
  </si>
  <si>
    <t>51</t>
  </si>
  <si>
    <t>DE ADMINISTRACIÓN Y OPERACIÓN</t>
  </si>
  <si>
    <t>5101</t>
  </si>
  <si>
    <t xml:space="preserve">SALARIOS </t>
  </si>
  <si>
    <t>51010101</t>
  </si>
  <si>
    <t xml:space="preserve">SALARIOS EMPLEADOS </t>
  </si>
  <si>
    <t>5101010101</t>
  </si>
  <si>
    <t>51011901</t>
  </si>
  <si>
    <t xml:space="preserve">BONIFICACION POR SERVICIOS PRESTADOS </t>
  </si>
  <si>
    <t>5101190101</t>
  </si>
  <si>
    <t>51011902</t>
  </si>
  <si>
    <t>5101190201</t>
  </si>
  <si>
    <t>5102</t>
  </si>
  <si>
    <t>CONTRIBUCIONES IMPUTADAS</t>
  </si>
  <si>
    <t>51020101</t>
  </si>
  <si>
    <t>5102010101</t>
  </si>
  <si>
    <t>5103</t>
  </si>
  <si>
    <t>CONTRIBUCIONES EFECTIVAS</t>
  </si>
  <si>
    <t>51030201</t>
  </si>
  <si>
    <t xml:space="preserve">APORTE CAJA DE COMPENSACION FAMILIAR </t>
  </si>
  <si>
    <t>5103020101</t>
  </si>
  <si>
    <t>COTIZACIONES A SEGURIDAD SOCIAL EN SALUD</t>
  </si>
  <si>
    <t>51030301</t>
  </si>
  <si>
    <t>5103030101</t>
  </si>
  <si>
    <t>COTIZACIONES A RIESGOS LABORALES</t>
  </si>
  <si>
    <t>51030501</t>
  </si>
  <si>
    <t xml:space="preserve">COTIZACION A RIESGOS LABORALES </t>
  </si>
  <si>
    <t>5103050101</t>
  </si>
  <si>
    <t>COTIZACION A SEGURIDAD PENSIONAL</t>
  </si>
  <si>
    <t>51030701</t>
  </si>
  <si>
    <t>5103070101</t>
  </si>
  <si>
    <t>5104</t>
  </si>
  <si>
    <t>APORTES SOBRE LA NÓMINA</t>
  </si>
  <si>
    <t>APORTES AL ICBF</t>
  </si>
  <si>
    <t>51040101</t>
  </si>
  <si>
    <t>5104010101</t>
  </si>
  <si>
    <t>APORTES AL SENA</t>
  </si>
  <si>
    <t>51040201</t>
  </si>
  <si>
    <t>5104020101</t>
  </si>
  <si>
    <t>5107</t>
  </si>
  <si>
    <t>51070101</t>
  </si>
  <si>
    <t>5107010101</t>
  </si>
  <si>
    <t>51070201</t>
  </si>
  <si>
    <t>5107020101</t>
  </si>
  <si>
    <t>51070301</t>
  </si>
  <si>
    <t xml:space="preserve">INTERESES A LAS CESANTIAS </t>
  </si>
  <si>
    <t>5107030101</t>
  </si>
  <si>
    <t>51070401</t>
  </si>
  <si>
    <t>5107040101</t>
  </si>
  <si>
    <t>51070501</t>
  </si>
  <si>
    <t>5107050101</t>
  </si>
  <si>
    <t>51070601</t>
  </si>
  <si>
    <t>5107060101</t>
  </si>
  <si>
    <t>5108</t>
  </si>
  <si>
    <t>51080301</t>
  </si>
  <si>
    <t xml:space="preserve">CAPACITACION, BIENES SOCIAL Y ESTIMULOS </t>
  </si>
  <si>
    <t>5108030101</t>
  </si>
  <si>
    <t>5111</t>
  </si>
  <si>
    <t>GENERALES</t>
  </si>
  <si>
    <t>VIGILANCIA Y SEGURIDAD</t>
  </si>
  <si>
    <t>51111301</t>
  </si>
  <si>
    <t xml:space="preserve">VIGILANCIA Y SEGURIDAD </t>
  </si>
  <si>
    <t>5111130101</t>
  </si>
  <si>
    <t>51111501</t>
  </si>
  <si>
    <t>MANTENIMIENTO VEHÍCULOS</t>
  </si>
  <si>
    <t>5111150102</t>
  </si>
  <si>
    <t>5111150103</t>
  </si>
  <si>
    <t>5111150104</t>
  </si>
  <si>
    <t>51111502</t>
  </si>
  <si>
    <t>MANTENIMIENTO DE MUEBLES Y ENSERES</t>
  </si>
  <si>
    <t>5111150201</t>
  </si>
  <si>
    <t>MANTENIMIENTO MUEBLES Y ENSERES</t>
  </si>
  <si>
    <t>51111701</t>
  </si>
  <si>
    <t>SERVICIO DE TELEFONIA MOVIL</t>
  </si>
  <si>
    <t>5111170101</t>
  </si>
  <si>
    <t>5111170102</t>
  </si>
  <si>
    <t>5111170104</t>
  </si>
  <si>
    <t>5111170105</t>
  </si>
  <si>
    <t>5111170106</t>
  </si>
  <si>
    <t>51111702</t>
  </si>
  <si>
    <t xml:space="preserve">SERVICIOS PUBLICOS </t>
  </si>
  <si>
    <t>5111170201</t>
  </si>
  <si>
    <t>51112201</t>
  </si>
  <si>
    <t xml:space="preserve">SUMINISTRO DE PAPELERIA </t>
  </si>
  <si>
    <t>5111220101</t>
  </si>
  <si>
    <t>51112501</t>
  </si>
  <si>
    <t xml:space="preserve">POLIZAS RESPONSABILIDAD CIVIL </t>
  </si>
  <si>
    <t>5111250101</t>
  </si>
  <si>
    <t>51114601</t>
  </si>
  <si>
    <t xml:space="preserve">COMBUSTIBLE Y LUBRICANTES </t>
  </si>
  <si>
    <t>5111460101</t>
  </si>
  <si>
    <t>COMBUSTIBLE PARA VEHICULOS TERRESTRES</t>
  </si>
  <si>
    <t>511146010101</t>
  </si>
  <si>
    <t>511146010102</t>
  </si>
  <si>
    <t>511146010103</t>
  </si>
  <si>
    <t>51114901</t>
  </si>
  <si>
    <t>5111490101</t>
  </si>
  <si>
    <t>511155</t>
  </si>
  <si>
    <t>ELEMENTOS DE ASEO, LAVANDERÍA Y CAFETERÍA</t>
  </si>
  <si>
    <t>51115501</t>
  </si>
  <si>
    <t>ELEMENTOS DE ASEO, LAVANDERÍA Y CAFETERIA</t>
  </si>
  <si>
    <t>5111550101</t>
  </si>
  <si>
    <t>51116401</t>
  </si>
  <si>
    <t>5111640101</t>
  </si>
  <si>
    <t>51117901</t>
  </si>
  <si>
    <t>5111790101</t>
  </si>
  <si>
    <t>5111790102</t>
  </si>
  <si>
    <t>5111790103</t>
  </si>
  <si>
    <t>5120</t>
  </si>
  <si>
    <t>IMPUESTOS, CONTRIBUCIONES Y TASA</t>
  </si>
  <si>
    <t>512001</t>
  </si>
  <si>
    <t>51200101</t>
  </si>
  <si>
    <t>5120010101</t>
  </si>
  <si>
    <t>512002</t>
  </si>
  <si>
    <t>CUOTA DE FISCALIZACION Y AUDITAJE</t>
  </si>
  <si>
    <t>51200201</t>
  </si>
  <si>
    <t>5120020101</t>
  </si>
  <si>
    <t>51201001</t>
  </si>
  <si>
    <t>5120100102</t>
  </si>
  <si>
    <t>51202401</t>
  </si>
  <si>
    <t xml:space="preserve">GRAVAMEN AL MOVIMIENTO FINANCIERO </t>
  </si>
  <si>
    <t>5120240101</t>
  </si>
  <si>
    <t>51203501</t>
  </si>
  <si>
    <t xml:space="preserve">ESTAMPILLAS MUNICIPALES </t>
  </si>
  <si>
    <t>5120350101</t>
  </si>
  <si>
    <t>512035010101</t>
  </si>
  <si>
    <t>512035010102</t>
  </si>
  <si>
    <t>512035010103</t>
  </si>
  <si>
    <t>512035010104</t>
  </si>
  <si>
    <t>512035010106</t>
  </si>
  <si>
    <t>OTROS IMPUESTOS, CONTRIBUCIONES Y TASAS</t>
  </si>
  <si>
    <t>51209003</t>
  </si>
  <si>
    <t>5120900301</t>
  </si>
  <si>
    <t>51209007</t>
  </si>
  <si>
    <t>5120900701</t>
  </si>
  <si>
    <t>52</t>
  </si>
  <si>
    <t>DE VENTAS</t>
  </si>
  <si>
    <t>5211</t>
  </si>
  <si>
    <t>52111601</t>
  </si>
  <si>
    <t>5211160101</t>
  </si>
  <si>
    <t>52117301</t>
  </si>
  <si>
    <t>5211730101</t>
  </si>
  <si>
    <t>53</t>
  </si>
  <si>
    <t>DETERIORO, DEPRECIACIONES, AGOTAMIENTO, AMORTIZACIONES Y PROVISIONES</t>
  </si>
  <si>
    <t>5360</t>
  </si>
  <si>
    <t>DEPRECIACIÓN DE PROPIEDADES, PLANTA Y EQUIPO</t>
  </si>
  <si>
    <t>MAQUINARIA Y EQUIPOS</t>
  </si>
  <si>
    <t>53600401</t>
  </si>
  <si>
    <t xml:space="preserve">DEPRECIACION DE MAQUINARIA Y EQUIPO </t>
  </si>
  <si>
    <t>5360040101</t>
  </si>
  <si>
    <t>5360040103</t>
  </si>
  <si>
    <t>53600601</t>
  </si>
  <si>
    <t>5360060101</t>
  </si>
  <si>
    <t>53600701</t>
  </si>
  <si>
    <t>DEPRECIACION EQUIPOS DE COMUNICACIÓN PROPIOS</t>
  </si>
  <si>
    <t>5360070102</t>
  </si>
  <si>
    <t>53600702</t>
  </si>
  <si>
    <t>5360070201</t>
  </si>
  <si>
    <t>53600801</t>
  </si>
  <si>
    <t>5360080101</t>
  </si>
  <si>
    <t>58</t>
  </si>
  <si>
    <t>5821</t>
  </si>
  <si>
    <t>582101</t>
  </si>
  <si>
    <t>IMPUESTO SOBRE LA RENTA Y COMPLEMENTARIOS</t>
  </si>
  <si>
    <t>58210101</t>
  </si>
  <si>
    <t>582101101</t>
  </si>
  <si>
    <t>5890</t>
  </si>
  <si>
    <t>58909001</t>
  </si>
  <si>
    <t>OTROS GASTOS DIVERSOSO</t>
  </si>
  <si>
    <t>5890900102</t>
  </si>
  <si>
    <t>6</t>
  </si>
  <si>
    <t>63</t>
  </si>
  <si>
    <t>6390</t>
  </si>
  <si>
    <t>63909014</t>
  </si>
  <si>
    <t>6390901401</t>
  </si>
  <si>
    <t>MANTENIMIENTO PREVENTIVO</t>
  </si>
  <si>
    <t>A JUNIO DE 2024</t>
  </si>
  <si>
    <t>PERIODO A JUNIO 2024-A JUNIO 2023 (En Pesos)</t>
  </si>
  <si>
    <t>SF JUNIO  2024</t>
  </si>
  <si>
    <t>SF JUNIO  2023</t>
  </si>
  <si>
    <t>Nota 21.1.1</t>
  </si>
  <si>
    <t>Estampillas Municipio Remedios</t>
  </si>
  <si>
    <t>Estampillas Municipio Bello</t>
  </si>
  <si>
    <t>Estampillas Municipio Copacabana</t>
  </si>
  <si>
    <t>Estampillas Municipio la Ceja</t>
  </si>
  <si>
    <t>Estampillas Girardota</t>
  </si>
  <si>
    <t>Gastos Acuerdo de Alumbrado Público</t>
  </si>
  <si>
    <t>Arrendamiento Operativo</t>
  </si>
  <si>
    <t>Combustible y Lubricantes</t>
  </si>
  <si>
    <t>Suministro de Papeleria</t>
  </si>
  <si>
    <t>Servicio de Aseo, Cafeteria, Restaurantes</t>
  </si>
  <si>
    <t>Gastos Legales y Otros gastos generales</t>
  </si>
  <si>
    <t>SALDO A JUNIO 30 DEL 2023</t>
  </si>
  <si>
    <t>SALDO A JUNIO 30 DEL 2024</t>
  </si>
  <si>
    <t>FIRMADOS EN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</si>
</sst>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\ #,##0.00;[Red]\-&quot;$&quot;\ #,##0.00"/>
    <numFmt numFmtId="165" formatCode="_-&quot;$&quot;\ * #,##0.00_-;\-&quot;$&quot;\ * #,##0.00_-;_-&quot;$&quot;\ * &quot;-&quot;??_-;_-@_-"/>
    <numFmt numFmtId="166" formatCode="_-&quot;$&quot;* #,##0_-;\-&quot;$&quot;* #,##0_-;_-&quot;$&quot;* &quot;-&quot;??_-;_-@_-"/>
    <numFmt numFmtId="167" formatCode="&quot;$&quot;#,##0.00"/>
    <numFmt numFmtId="168" formatCode="&quot;$&quot;#,##0"/>
    <numFmt numFmtId="169" formatCode="_-&quot;$&quot;\ * #,##0_-;\-&quot;$&quot;\ * #,##0_-;_-&quot;$&quot;\ * &quot;-&quot;??_-;_-@_-"/>
    <numFmt numFmtId="170" formatCode="_-&quot;$&quot;* #,##0.000_-;\-&quot;$&quot;* #,##0.000_-;_-&quot;$&quot;* &quot;-&quot;??_-;_-@_-"/>
  </numFmts>
  <fonts count="32" x14ac:knownFonts="1">
    <font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2"/>
      <color rgb="FF000000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sz val="12"/>
      <color rgb="FF000000"/>
      <name val="Aptos Narrow"/>
      <family val="2"/>
    </font>
    <font>
      <b/>
      <sz val="11"/>
      <name val="Arial Narrow"/>
      <family val="2"/>
    </font>
    <font>
      <sz val="11"/>
      <color rgb="FF000000"/>
      <name val="Arial Narrow"/>
      <family val="2"/>
    </font>
    <font>
      <b/>
      <sz val="11"/>
      <name val="Aptos Narrow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rial Narrow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6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3" fillId="0" borderId="4" xfId="0" applyFont="1" applyBorder="1" applyAlignment="1">
      <alignment horizontal="left"/>
    </xf>
    <xf numFmtId="44" fontId="3" fillId="2" borderId="0" xfId="1" applyFont="1" applyFill="1" applyBorder="1"/>
    <xf numFmtId="0" fontId="2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3" fillId="0" borderId="0" xfId="1" applyNumberFormat="1" applyFont="1" applyFill="1" applyBorder="1"/>
    <xf numFmtId="166" fontId="3" fillId="0" borderId="0" xfId="1" applyNumberFormat="1" applyFont="1" applyFill="1"/>
    <xf numFmtId="3" fontId="2" fillId="0" borderId="2" xfId="1" applyNumberFormat="1" applyFont="1" applyFill="1" applyBorder="1"/>
    <xf numFmtId="3" fontId="3" fillId="0" borderId="0" xfId="0" applyNumberFormat="1" applyFont="1"/>
    <xf numFmtId="44" fontId="3" fillId="2" borderId="2" xfId="1" applyFont="1" applyFill="1" applyBorder="1"/>
    <xf numFmtId="0" fontId="3" fillId="2" borderId="4" xfId="0" applyFont="1" applyFill="1" applyBorder="1"/>
    <xf numFmtId="166" fontId="3" fillId="0" borderId="2" xfId="1" applyNumberFormat="1" applyFont="1" applyFill="1" applyBorder="1"/>
    <xf numFmtId="9" fontId="3" fillId="0" borderId="0" xfId="2" applyFont="1" applyFill="1" applyBorder="1"/>
    <xf numFmtId="44" fontId="0" fillId="0" borderId="0" xfId="1" applyFont="1"/>
    <xf numFmtId="44" fontId="3" fillId="0" borderId="2" xfId="1" applyFont="1" applyFill="1" applyBorder="1" applyAlignment="1"/>
    <xf numFmtId="44" fontId="2" fillId="0" borderId="0" xfId="0" applyNumberFormat="1" applyFont="1"/>
    <xf numFmtId="44" fontId="3" fillId="0" borderId="0" xfId="0" applyNumberFormat="1" applyFont="1"/>
    <xf numFmtId="0" fontId="0" fillId="4" borderId="0" xfId="0" applyFill="1"/>
    <xf numFmtId="44" fontId="0" fillId="4" borderId="0" xfId="1" applyFont="1" applyFill="1"/>
    <xf numFmtId="44" fontId="0" fillId="0" borderId="0" xfId="0" applyNumberFormat="1"/>
    <xf numFmtId="0" fontId="3" fillId="4" borderId="0" xfId="0" applyFont="1" applyFill="1"/>
    <xf numFmtId="0" fontId="4" fillId="0" borderId="0" xfId="0" applyFont="1" applyAlignment="1">
      <alignment horizontal="center"/>
    </xf>
    <xf numFmtId="3" fontId="2" fillId="0" borderId="0" xfId="1" applyNumberFormat="1" applyFont="1" applyFill="1" applyBorder="1"/>
    <xf numFmtId="3" fontId="3" fillId="0" borderId="7" xfId="1" applyNumberFormat="1" applyFont="1" applyFill="1" applyBorder="1"/>
    <xf numFmtId="3" fontId="2" fillId="0" borderId="7" xfId="1" applyNumberFormat="1" applyFont="1" applyFill="1" applyBorder="1"/>
    <xf numFmtId="0" fontId="2" fillId="0" borderId="0" xfId="0" applyFont="1" applyAlignment="1">
      <alignment horizontal="left"/>
    </xf>
    <xf numFmtId="49" fontId="2" fillId="0" borderId="2" xfId="1" applyNumberFormat="1" applyFont="1" applyFill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0" fillId="3" borderId="0" xfId="0" applyFill="1"/>
    <xf numFmtId="44" fontId="0" fillId="3" borderId="0" xfId="1" applyFont="1" applyFill="1"/>
    <xf numFmtId="9" fontId="2" fillId="0" borderId="2" xfId="2" applyFont="1" applyFill="1" applyBorder="1"/>
    <xf numFmtId="3" fontId="2" fillId="0" borderId="10" xfId="1" applyNumberFormat="1" applyFont="1" applyFill="1" applyBorder="1"/>
    <xf numFmtId="9" fontId="2" fillId="0" borderId="10" xfId="2" applyFont="1" applyFill="1" applyBorder="1"/>
    <xf numFmtId="44" fontId="3" fillId="2" borderId="3" xfId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2" fillId="0" borderId="4" xfId="0" applyFont="1" applyBorder="1"/>
    <xf numFmtId="166" fontId="3" fillId="0" borderId="5" xfId="0" applyNumberFormat="1" applyFont="1" applyBorder="1"/>
    <xf numFmtId="166" fontId="2" fillId="0" borderId="5" xfId="0" applyNumberFormat="1" applyFont="1" applyBorder="1" applyAlignment="1">
      <alignment horizontal="left"/>
    </xf>
    <xf numFmtId="0" fontId="8" fillId="4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168" fontId="9" fillId="0" borderId="14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167" fontId="8" fillId="0" borderId="14" xfId="0" applyNumberFormat="1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3"/>
    </xf>
    <xf numFmtId="8" fontId="11" fillId="0" borderId="14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left" vertical="center" wrapText="1"/>
    </xf>
    <xf numFmtId="8" fontId="10" fillId="0" borderId="14" xfId="0" applyNumberFormat="1" applyFont="1" applyBorder="1" applyAlignment="1">
      <alignment horizontal="right" vertical="center" wrapText="1"/>
    </xf>
    <xf numFmtId="44" fontId="11" fillId="0" borderId="14" xfId="0" applyNumberFormat="1" applyFont="1" applyBorder="1" applyAlignment="1">
      <alignment horizontal="right" vertical="center" wrapText="1"/>
    </xf>
    <xf numFmtId="44" fontId="10" fillId="0" borderId="14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44" fontId="11" fillId="0" borderId="14" xfId="0" applyNumberFormat="1" applyFont="1" applyBorder="1" applyAlignment="1">
      <alignment horizontal="center" vertical="center" wrapText="1"/>
    </xf>
    <xf numFmtId="44" fontId="11" fillId="0" borderId="14" xfId="0" applyNumberFormat="1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3" fillId="4" borderId="14" xfId="0" applyFont="1" applyFill="1" applyBorder="1" applyAlignment="1">
      <alignment horizontal="left" vertical="center" wrapText="1" indent="1"/>
    </xf>
    <xf numFmtId="167" fontId="9" fillId="7" borderId="14" xfId="0" applyNumberFormat="1" applyFont="1" applyFill="1" applyBorder="1" applyAlignment="1">
      <alignment horizontal="right" vertical="center" wrapText="1"/>
    </xf>
    <xf numFmtId="168" fontId="9" fillId="7" borderId="14" xfId="0" applyNumberFormat="1" applyFont="1" applyFill="1" applyBorder="1" applyAlignment="1">
      <alignment horizontal="right" vertical="center" wrapText="1"/>
    </xf>
    <xf numFmtId="168" fontId="8" fillId="7" borderId="14" xfId="0" applyNumberFormat="1" applyFont="1" applyFill="1" applyBorder="1" applyAlignment="1">
      <alignment horizontal="right" vertical="center" wrapText="1"/>
    </xf>
    <xf numFmtId="168" fontId="2" fillId="7" borderId="14" xfId="0" applyNumberFormat="1" applyFont="1" applyFill="1" applyBorder="1" applyAlignment="1">
      <alignment horizontal="right" vertical="center" wrapText="1"/>
    </xf>
    <xf numFmtId="44" fontId="12" fillId="7" borderId="14" xfId="0" applyNumberFormat="1" applyFont="1" applyFill="1" applyBorder="1" applyAlignment="1">
      <alignment horizontal="right" vertical="center" wrapText="1"/>
    </xf>
    <xf numFmtId="44" fontId="11" fillId="7" borderId="14" xfId="0" applyNumberFormat="1" applyFont="1" applyFill="1" applyBorder="1" applyAlignment="1">
      <alignment horizontal="left" vertical="center" wrapText="1"/>
    </xf>
    <xf numFmtId="44" fontId="10" fillId="0" borderId="14" xfId="0" applyNumberFormat="1" applyFont="1" applyBorder="1" applyAlignment="1">
      <alignment horizontal="left" vertical="center" wrapText="1"/>
    </xf>
    <xf numFmtId="8" fontId="12" fillId="0" borderId="14" xfId="0" applyNumberFormat="1" applyFont="1" applyBorder="1" applyAlignment="1">
      <alignment horizontal="righ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 indent="4"/>
    </xf>
    <xf numFmtId="0" fontId="21" fillId="0" borderId="14" xfId="0" applyFont="1" applyBorder="1"/>
    <xf numFmtId="44" fontId="22" fillId="7" borderId="14" xfId="0" applyNumberFormat="1" applyFont="1" applyFill="1" applyBorder="1" applyAlignment="1">
      <alignment horizontal="right" vertical="center" wrapText="1"/>
    </xf>
    <xf numFmtId="44" fontId="21" fillId="0" borderId="14" xfId="0" applyNumberFormat="1" applyFont="1" applyBorder="1"/>
    <xf numFmtId="44" fontId="21" fillId="7" borderId="14" xfId="0" applyNumberFormat="1" applyFont="1" applyFill="1" applyBorder="1"/>
    <xf numFmtId="44" fontId="22" fillId="0" borderId="14" xfId="0" applyNumberFormat="1" applyFont="1" applyBorder="1" applyAlignment="1">
      <alignment horizontal="right" vertical="center" wrapText="1"/>
    </xf>
    <xf numFmtId="0" fontId="0" fillId="5" borderId="12" xfId="0" applyFill="1" applyBorder="1" applyAlignment="1">
      <alignment vertical="top" wrapText="1"/>
    </xf>
    <xf numFmtId="8" fontId="23" fillId="0" borderId="14" xfId="0" applyNumberFormat="1" applyFont="1" applyBorder="1" applyAlignment="1">
      <alignment horizontal="right" vertical="center" wrapText="1"/>
    </xf>
    <xf numFmtId="8" fontId="24" fillId="7" borderId="14" xfId="0" applyNumberFormat="1" applyFont="1" applyFill="1" applyBorder="1" applyAlignment="1">
      <alignment horizontal="right" vertical="center" wrapText="1"/>
    </xf>
    <xf numFmtId="44" fontId="24" fillId="7" borderId="14" xfId="0" applyNumberFormat="1" applyFont="1" applyFill="1" applyBorder="1" applyAlignment="1">
      <alignment horizontal="right" vertical="center" wrapText="1"/>
    </xf>
    <xf numFmtId="0" fontId="23" fillId="0" borderId="14" xfId="0" applyFont="1" applyBorder="1" applyAlignment="1">
      <alignment horizontal="left" vertical="center" wrapText="1"/>
    </xf>
    <xf numFmtId="44" fontId="23" fillId="0" borderId="14" xfId="0" applyNumberFormat="1" applyFont="1" applyBorder="1" applyAlignment="1">
      <alignment horizontal="right" vertical="center" wrapText="1"/>
    </xf>
    <xf numFmtId="0" fontId="15" fillId="0" borderId="0" xfId="0" applyFont="1"/>
    <xf numFmtId="8" fontId="23" fillId="7" borderId="14" xfId="0" applyNumberFormat="1" applyFont="1" applyFill="1" applyBorder="1" applyAlignment="1">
      <alignment horizontal="right" vertical="center" wrapText="1"/>
    </xf>
    <xf numFmtId="44" fontId="23" fillId="7" borderId="14" xfId="0" applyNumberFormat="1" applyFont="1" applyFill="1" applyBorder="1" applyAlignment="1">
      <alignment horizontal="right" vertical="center" wrapText="1"/>
    </xf>
    <xf numFmtId="0" fontId="25" fillId="0" borderId="14" xfId="0" applyFont="1" applyBorder="1" applyAlignment="1">
      <alignment horizontal="left" vertical="center" wrapText="1" indent="5"/>
    </xf>
    <xf numFmtId="44" fontId="15" fillId="0" borderId="14" xfId="0" applyNumberFormat="1" applyFont="1" applyBorder="1" applyAlignment="1">
      <alignment horizontal="right" vertical="center" wrapText="1"/>
    </xf>
    <xf numFmtId="44" fontId="15" fillId="7" borderId="14" xfId="0" applyNumberFormat="1" applyFont="1" applyFill="1" applyBorder="1" applyAlignment="1">
      <alignment horizontal="right" vertical="center" wrapText="1"/>
    </xf>
    <xf numFmtId="9" fontId="15" fillId="0" borderId="14" xfId="2" applyFont="1" applyFill="1" applyBorder="1" applyAlignment="1">
      <alignment horizontal="right" vertical="center" wrapText="1"/>
    </xf>
    <xf numFmtId="0" fontId="25" fillId="0" borderId="14" xfId="0" applyFont="1" applyBorder="1" applyAlignment="1">
      <alignment horizontal="left" vertical="center" wrapText="1"/>
    </xf>
    <xf numFmtId="0" fontId="26" fillId="5" borderId="19" xfId="0" applyFont="1" applyFill="1" applyBorder="1" applyAlignment="1">
      <alignment horizontal="left" vertical="center" wrapText="1"/>
    </xf>
    <xf numFmtId="0" fontId="26" fillId="5" borderId="18" xfId="0" applyFont="1" applyFill="1" applyBorder="1" applyAlignment="1">
      <alignment horizontal="left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27" fillId="5" borderId="12" xfId="0" applyFont="1" applyFill="1" applyBorder="1" applyAlignment="1">
      <alignment horizontal="left" vertical="center" wrapText="1" indent="1"/>
    </xf>
    <xf numFmtId="0" fontId="27" fillId="5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6" fontId="26" fillId="0" borderId="13" xfId="0" applyNumberFormat="1" applyFont="1" applyBorder="1" applyAlignment="1">
      <alignment horizontal="left" vertical="center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6" fillId="6" borderId="13" xfId="0" applyFont="1" applyFill="1" applyBorder="1" applyAlignment="1">
      <alignment horizontal="left" vertical="center" wrapText="1"/>
    </xf>
    <xf numFmtId="0" fontId="28" fillId="6" borderId="13" xfId="0" applyFont="1" applyFill="1" applyBorder="1" applyAlignment="1">
      <alignment horizontal="right" vertical="center" wrapText="1"/>
    </xf>
    <xf numFmtId="0" fontId="0" fillId="6" borderId="12" xfId="0" applyFill="1" applyBorder="1" applyAlignment="1">
      <alignment vertical="top" wrapText="1"/>
    </xf>
    <xf numFmtId="3" fontId="26" fillId="0" borderId="13" xfId="0" applyNumberFormat="1" applyFont="1" applyBorder="1" applyAlignment="1">
      <alignment horizontal="left" vertical="center" wrapText="1"/>
    </xf>
    <xf numFmtId="0" fontId="29" fillId="6" borderId="17" xfId="0" applyFont="1" applyFill="1" applyBorder="1" applyAlignment="1">
      <alignment horizontal="left" vertical="center" wrapText="1"/>
    </xf>
    <xf numFmtId="0" fontId="29" fillId="6" borderId="15" xfId="0" applyFont="1" applyFill="1" applyBorder="1" applyAlignment="1">
      <alignment horizontal="left" vertical="center" wrapText="1"/>
    </xf>
    <xf numFmtId="0" fontId="29" fillId="6" borderId="12" xfId="0" applyFont="1" applyFill="1" applyBorder="1" applyAlignment="1">
      <alignment horizontal="center" vertical="center" wrapText="1"/>
    </xf>
    <xf numFmtId="6" fontId="29" fillId="6" borderId="12" xfId="0" applyNumberFormat="1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right" vertical="center" wrapText="1"/>
    </xf>
    <xf numFmtId="3" fontId="29" fillId="6" borderId="12" xfId="0" applyNumberFormat="1" applyFont="1" applyFill="1" applyBorder="1" applyAlignment="1">
      <alignment horizontal="center" vertical="center" wrapText="1"/>
    </xf>
    <xf numFmtId="3" fontId="29" fillId="6" borderId="12" xfId="0" applyNumberFormat="1" applyFont="1" applyFill="1" applyBorder="1" applyAlignment="1">
      <alignment horizontal="left" vertical="center" wrapText="1"/>
    </xf>
    <xf numFmtId="0" fontId="26" fillId="6" borderId="18" xfId="0" applyFont="1" applyFill="1" applyBorder="1" applyAlignment="1">
      <alignment horizontal="left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44" fontId="15" fillId="0" borderId="14" xfId="0" applyNumberFormat="1" applyFont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" fillId="0" borderId="14" xfId="0" applyFont="1" applyBorder="1"/>
    <xf numFmtId="164" fontId="3" fillId="0" borderId="0" xfId="0" applyNumberFormat="1" applyFont="1"/>
    <xf numFmtId="0" fontId="3" fillId="0" borderId="14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/>
    <xf numFmtId="3" fontId="11" fillId="0" borderId="14" xfId="0" applyNumberFormat="1" applyFont="1" applyBorder="1" applyAlignment="1">
      <alignment horizontal="right" vertical="center" wrapText="1"/>
    </xf>
    <xf numFmtId="3" fontId="12" fillId="6" borderId="14" xfId="0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165" fontId="15" fillId="0" borderId="14" xfId="0" applyNumberFormat="1" applyFont="1" applyBorder="1" applyAlignment="1">
      <alignment horizontal="right" vertical="center" wrapText="1"/>
    </xf>
    <xf numFmtId="2" fontId="15" fillId="0" borderId="14" xfId="0" applyNumberFormat="1" applyFont="1" applyBorder="1" applyAlignment="1">
      <alignment horizontal="right" vertical="center" wrapText="1"/>
    </xf>
    <xf numFmtId="0" fontId="3" fillId="0" borderId="2" xfId="0" applyFont="1" applyBorder="1"/>
    <xf numFmtId="165" fontId="15" fillId="7" borderId="14" xfId="0" applyNumberFormat="1" applyFont="1" applyFill="1" applyBorder="1" applyAlignment="1">
      <alignment horizontal="right" vertical="center" wrapText="1"/>
    </xf>
    <xf numFmtId="49" fontId="2" fillId="0" borderId="2" xfId="1" applyNumberFormat="1" applyFont="1" applyFill="1" applyBorder="1" applyAlignment="1">
      <alignment horizontal="center"/>
    </xf>
    <xf numFmtId="44" fontId="0" fillId="0" borderId="0" xfId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/>
    <xf numFmtId="166" fontId="3" fillId="0" borderId="0" xfId="0" applyNumberFormat="1" applyFont="1"/>
    <xf numFmtId="166" fontId="2" fillId="0" borderId="0" xfId="0" applyNumberFormat="1" applyFont="1" applyAlignment="1">
      <alignment horizontal="left"/>
    </xf>
    <xf numFmtId="166" fontId="3" fillId="0" borderId="0" xfId="1" applyNumberFormat="1" applyFont="1" applyFill="1" applyBorder="1"/>
    <xf numFmtId="3" fontId="2" fillId="0" borderId="5" xfId="1" applyNumberFormat="1" applyFont="1" applyFill="1" applyBorder="1"/>
    <xf numFmtId="3" fontId="3" fillId="0" borderId="5" xfId="1" applyNumberFormat="1" applyFont="1" applyFill="1" applyBorder="1"/>
    <xf numFmtId="167" fontId="3" fillId="0" borderId="5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3" xfId="1" applyNumberFormat="1" applyFont="1" applyFill="1" applyBorder="1"/>
    <xf numFmtId="9" fontId="2" fillId="0" borderId="0" xfId="2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9" fontId="3" fillId="0" borderId="7" xfId="2" applyFont="1" applyFill="1" applyBorder="1"/>
    <xf numFmtId="3" fontId="3" fillId="0" borderId="8" xfId="1" applyNumberFormat="1" applyFont="1" applyFill="1" applyBorder="1"/>
    <xf numFmtId="0" fontId="3" fillId="0" borderId="1" xfId="0" applyFont="1" applyBorder="1"/>
    <xf numFmtId="44" fontId="3" fillId="0" borderId="2" xfId="1" applyFont="1" applyFill="1" applyBorder="1"/>
    <xf numFmtId="44" fontId="3" fillId="0" borderId="0" xfId="1" applyFont="1" applyFill="1" applyBorder="1"/>
    <xf numFmtId="9" fontId="3" fillId="0" borderId="5" xfId="2" applyFont="1" applyFill="1" applyBorder="1"/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9" fontId="3" fillId="0" borderId="0" xfId="2" applyFont="1" applyFill="1"/>
    <xf numFmtId="0" fontId="7" fillId="0" borderId="0" xfId="0" applyFont="1"/>
    <xf numFmtId="167" fontId="3" fillId="0" borderId="5" xfId="1" applyNumberFormat="1" applyFont="1" applyFill="1" applyBorder="1" applyAlignment="1">
      <alignment horizontal="center"/>
    </xf>
    <xf numFmtId="0" fontId="6" fillId="0" borderId="0" xfId="0" applyFont="1"/>
    <xf numFmtId="167" fontId="3" fillId="0" borderId="5" xfId="1" applyNumberFormat="1" applyFont="1" applyFill="1" applyBorder="1"/>
    <xf numFmtId="3" fontId="7" fillId="0" borderId="0" xfId="0" applyNumberFormat="1" applyFont="1"/>
    <xf numFmtId="3" fontId="6" fillId="0" borderId="0" xfId="0" applyNumberFormat="1" applyFont="1"/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44" fontId="3" fillId="0" borderId="3" xfId="1" applyFont="1" applyFill="1" applyBorder="1"/>
    <xf numFmtId="44" fontId="3" fillId="0" borderId="5" xfId="1" applyFont="1" applyFill="1" applyBorder="1"/>
    <xf numFmtId="0" fontId="3" fillId="0" borderId="5" xfId="0" applyFont="1" applyBorder="1"/>
    <xf numFmtId="0" fontId="5" fillId="0" borderId="6" xfId="0" applyFont="1" applyBorder="1"/>
    <xf numFmtId="0" fontId="3" fillId="0" borderId="8" xfId="0" applyFont="1" applyBorder="1"/>
    <xf numFmtId="167" fontId="3" fillId="0" borderId="0" xfId="1" applyNumberFormat="1" applyFont="1" applyFill="1"/>
    <xf numFmtId="44" fontId="4" fillId="0" borderId="0" xfId="1" applyFont="1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Fill="1" applyAlignment="1">
      <alignment horizontal="center"/>
    </xf>
    <xf numFmtId="8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44" fontId="1" fillId="3" borderId="0" xfId="1" applyFont="1" applyFill="1"/>
    <xf numFmtId="0" fontId="4" fillId="8" borderId="0" xfId="0" applyFont="1" applyFill="1" applyAlignment="1">
      <alignment horizontal="center"/>
    </xf>
    <xf numFmtId="44" fontId="4" fillId="8" borderId="0" xfId="1" applyFont="1" applyFill="1" applyAlignment="1">
      <alignment horizontal="center"/>
    </xf>
    <xf numFmtId="6" fontId="12" fillId="7" borderId="14" xfId="0" applyNumberFormat="1" applyFont="1" applyFill="1" applyBorder="1" applyAlignment="1">
      <alignment horizontal="right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0" fillId="9" borderId="0" xfId="0" applyFill="1"/>
    <xf numFmtId="44" fontId="0" fillId="9" borderId="0" xfId="1" applyFont="1" applyFill="1"/>
    <xf numFmtId="166" fontId="20" fillId="0" borderId="14" xfId="0" applyNumberFormat="1" applyFont="1" applyBorder="1" applyAlignment="1">
      <alignment horizontal="right" vertical="center" wrapText="1"/>
    </xf>
    <xf numFmtId="166" fontId="22" fillId="7" borderId="14" xfId="0" applyNumberFormat="1" applyFont="1" applyFill="1" applyBorder="1" applyAlignment="1">
      <alignment horizontal="right" vertical="center" wrapText="1"/>
    </xf>
    <xf numFmtId="166" fontId="21" fillId="7" borderId="14" xfId="0" applyNumberFormat="1" applyFont="1" applyFill="1" applyBorder="1"/>
    <xf numFmtId="166" fontId="21" fillId="0" borderId="14" xfId="0" applyNumberFormat="1" applyFont="1" applyBorder="1" applyAlignment="1">
      <alignment horizontal="right" vertical="center" wrapText="1"/>
    </xf>
    <xf numFmtId="166" fontId="19" fillId="7" borderId="14" xfId="0" applyNumberFormat="1" applyFont="1" applyFill="1" applyBorder="1" applyAlignment="1">
      <alignment horizontal="right" vertical="center" wrapText="1"/>
    </xf>
    <xf numFmtId="44" fontId="18" fillId="4" borderId="14" xfId="0" applyNumberFormat="1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vertical="center" wrapText="1"/>
    </xf>
    <xf numFmtId="169" fontId="8" fillId="4" borderId="14" xfId="0" applyNumberFormat="1" applyFont="1" applyFill="1" applyBorder="1" applyAlignment="1">
      <alignment horizontal="center" vertical="center" wrapText="1"/>
    </xf>
    <xf numFmtId="169" fontId="15" fillId="0" borderId="14" xfId="0" applyNumberFormat="1" applyFont="1" applyBorder="1" applyAlignment="1">
      <alignment horizontal="right" vertical="center" wrapText="1"/>
    </xf>
    <xf numFmtId="0" fontId="30" fillId="4" borderId="14" xfId="0" applyFont="1" applyFill="1" applyBorder="1" applyAlignment="1">
      <alignment horizontal="left" vertical="center" wrapText="1"/>
    </xf>
    <xf numFmtId="0" fontId="0" fillId="0" borderId="14" xfId="0" applyBorder="1"/>
    <xf numFmtId="166" fontId="23" fillId="0" borderId="14" xfId="0" applyNumberFormat="1" applyFont="1" applyBorder="1" applyAlignment="1">
      <alignment horizontal="right" vertical="center" wrapText="1"/>
    </xf>
    <xf numFmtId="166" fontId="15" fillId="0" borderId="14" xfId="0" applyNumberFormat="1" applyFont="1" applyBorder="1" applyAlignment="1">
      <alignment horizontal="right" vertical="center" wrapText="1"/>
    </xf>
    <xf numFmtId="166" fontId="15" fillId="7" borderId="14" xfId="0" applyNumberFormat="1" applyFont="1" applyFill="1" applyBorder="1" applyAlignment="1">
      <alignment horizontal="right" vertical="center" wrapText="1"/>
    </xf>
    <xf numFmtId="170" fontId="15" fillId="0" borderId="14" xfId="0" applyNumberFormat="1" applyFont="1" applyBorder="1" applyAlignment="1">
      <alignment horizontal="right" vertical="center" wrapText="1"/>
    </xf>
    <xf numFmtId="170" fontId="23" fillId="0" borderId="14" xfId="0" applyNumberFormat="1" applyFont="1" applyBorder="1" applyAlignment="1">
      <alignment horizontal="right" vertical="center" wrapText="1"/>
    </xf>
    <xf numFmtId="170" fontId="15" fillId="7" borderId="14" xfId="0" applyNumberFormat="1" applyFont="1" applyFill="1" applyBorder="1" applyAlignment="1">
      <alignment horizontal="right" vertical="center" wrapText="1"/>
    </xf>
    <xf numFmtId="8" fontId="15" fillId="7" borderId="14" xfId="0" applyNumberFormat="1" applyFont="1" applyFill="1" applyBorder="1" applyAlignment="1">
      <alignment horizontal="right" vertical="center" wrapText="1"/>
    </xf>
    <xf numFmtId="44" fontId="3" fillId="0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0" fillId="10" borderId="0" xfId="0" applyFill="1"/>
    <xf numFmtId="44" fontId="0" fillId="10" borderId="0" xfId="1" applyFont="1" applyFill="1"/>
    <xf numFmtId="0" fontId="0" fillId="11" borderId="0" xfId="0" applyFill="1" applyAlignment="1">
      <alignment horizontal="center"/>
    </xf>
    <xf numFmtId="0" fontId="0" fillId="11" borderId="0" xfId="0" applyFill="1"/>
    <xf numFmtId="44" fontId="0" fillId="11" borderId="0" xfId="1" applyFont="1" applyFill="1"/>
    <xf numFmtId="44" fontId="3" fillId="0" borderId="2" xfId="1" applyFont="1" applyFill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27" fillId="5" borderId="16" xfId="0" applyFont="1" applyFill="1" applyBorder="1" applyAlignment="1">
      <alignment horizontal="left" vertical="center" wrapText="1" indent="1"/>
    </xf>
    <xf numFmtId="0" fontId="27" fillId="5" borderId="15" xfId="0" applyFont="1" applyFill="1" applyBorder="1" applyAlignment="1">
      <alignment horizontal="left" vertical="center" wrapText="1" indent="1"/>
    </xf>
    <xf numFmtId="0" fontId="26" fillId="0" borderId="19" xfId="0" applyFont="1" applyBorder="1" applyAlignment="1">
      <alignment horizontal="left" vertical="center" wrapText="1" indent="4"/>
    </xf>
    <xf numFmtId="0" fontId="26" fillId="0" borderId="20" xfId="0" applyFont="1" applyBorder="1" applyAlignment="1">
      <alignment horizontal="left" vertical="center" wrapText="1" indent="4"/>
    </xf>
    <xf numFmtId="0" fontId="26" fillId="0" borderId="18" xfId="0" applyFont="1" applyBorder="1" applyAlignment="1">
      <alignment horizontal="left" vertical="center" wrapText="1" indent="4"/>
    </xf>
    <xf numFmtId="0" fontId="26" fillId="0" borderId="21" xfId="0" applyFont="1" applyBorder="1" applyAlignment="1">
      <alignment horizontal="left" vertical="center" wrapText="1" indent="4"/>
    </xf>
    <xf numFmtId="0" fontId="26" fillId="0" borderId="0" xfId="0" applyFont="1" applyAlignment="1">
      <alignment horizontal="left" vertical="center" wrapText="1" indent="4"/>
    </xf>
    <xf numFmtId="0" fontId="26" fillId="0" borderId="13" xfId="0" applyFont="1" applyBorder="1" applyAlignment="1">
      <alignment horizontal="left" vertical="center" wrapText="1" indent="4"/>
    </xf>
    <xf numFmtId="0" fontId="26" fillId="0" borderId="22" xfId="0" applyFont="1" applyBorder="1" applyAlignment="1">
      <alignment horizontal="left" vertical="center" wrapText="1" indent="4"/>
    </xf>
    <xf numFmtId="0" fontId="26" fillId="0" borderId="23" xfId="0" applyFont="1" applyBorder="1" applyAlignment="1">
      <alignment horizontal="left" vertical="center" wrapText="1" indent="4"/>
    </xf>
    <xf numFmtId="0" fontId="26" fillId="0" borderId="12" xfId="0" applyFont="1" applyBorder="1" applyAlignment="1">
      <alignment horizontal="left" vertical="center" wrapText="1" indent="4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5" xfId="0" applyFont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3" fontId="2" fillId="0" borderId="3" xfId="0" applyNumberFormat="1" applyFont="1" applyBorder="1"/>
    <xf numFmtId="3" fontId="3" fillId="0" borderId="5" xfId="0" applyNumberFormat="1" applyFont="1" applyBorder="1"/>
    <xf numFmtId="49" fontId="2" fillId="0" borderId="9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3" fontId="2" fillId="0" borderId="11" xfId="0" applyNumberFormat="1" applyFont="1" applyBorder="1"/>
    <xf numFmtId="44" fontId="3" fillId="0" borderId="0" xfId="1" applyFont="1" applyFill="1" applyBorder="1" applyAlignment="1"/>
    <xf numFmtId="44" fontId="3" fillId="0" borderId="0" xfId="1" applyFont="1" applyFill="1" applyBorder="1" applyAlignment="1">
      <alignment horizontal="center" vertical="center"/>
    </xf>
    <xf numFmtId="44" fontId="3" fillId="0" borderId="5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left" vertical="center" wrapText="1"/>
    </xf>
    <xf numFmtId="0" fontId="26" fillId="5" borderId="20" xfId="0" applyFont="1" applyFill="1" applyBorder="1" applyAlignment="1">
      <alignment horizontal="left" vertical="center" wrapText="1"/>
    </xf>
    <xf numFmtId="0" fontId="26" fillId="5" borderId="18" xfId="0" applyFont="1" applyFill="1" applyBorder="1" applyAlignment="1">
      <alignment horizontal="left" vertical="center" wrapText="1"/>
    </xf>
    <xf numFmtId="0" fontId="26" fillId="5" borderId="21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27" fillId="5" borderId="22" xfId="0" applyFont="1" applyFill="1" applyBorder="1" applyAlignment="1">
      <alignment horizontal="left" vertical="center" wrapText="1" indent="5"/>
    </xf>
    <xf numFmtId="0" fontId="27" fillId="5" borderId="23" xfId="0" applyFont="1" applyFill="1" applyBorder="1" applyAlignment="1">
      <alignment horizontal="left" vertical="center" wrapText="1" indent="5"/>
    </xf>
    <xf numFmtId="0" fontId="27" fillId="5" borderId="12" xfId="0" applyFont="1" applyFill="1" applyBorder="1" applyAlignment="1">
      <alignment horizontal="left" vertical="center" wrapText="1" indent="5"/>
    </xf>
    <xf numFmtId="0" fontId="29" fillId="6" borderId="16" xfId="0" applyFont="1" applyFill="1" applyBorder="1" applyAlignment="1">
      <alignment horizontal="left" vertical="center" wrapText="1"/>
    </xf>
    <xf numFmtId="0" fontId="29" fillId="6" borderId="15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right" vertical="center" wrapText="1"/>
    </xf>
    <xf numFmtId="0" fontId="28" fillId="6" borderId="15" xfId="0" applyFont="1" applyFill="1" applyBorder="1" applyAlignment="1">
      <alignment horizontal="righ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27" fillId="5" borderId="16" xfId="0" applyFont="1" applyFill="1" applyBorder="1" applyAlignment="1">
      <alignment horizontal="left" vertical="center" wrapText="1" indent="1"/>
    </xf>
    <xf numFmtId="0" fontId="27" fillId="5" borderId="15" xfId="0" applyFont="1" applyFill="1" applyBorder="1" applyAlignment="1">
      <alignment horizontal="left" vertical="center" wrapText="1" indent="1"/>
    </xf>
    <xf numFmtId="0" fontId="27" fillId="5" borderId="16" xfId="0" applyFont="1" applyFill="1" applyBorder="1" applyAlignment="1">
      <alignment horizontal="justify" vertical="center" wrapText="1"/>
    </xf>
    <xf numFmtId="0" fontId="27" fillId="5" borderId="15" xfId="0" applyFont="1" applyFill="1" applyBorder="1" applyAlignment="1">
      <alignment horizontal="justify" vertical="center" wrapText="1"/>
    </xf>
    <xf numFmtId="0" fontId="26" fillId="0" borderId="19" xfId="0" applyFont="1" applyBorder="1" applyAlignment="1">
      <alignment horizontal="left" vertical="center" wrapText="1" indent="3"/>
    </xf>
    <xf numFmtId="0" fontId="26" fillId="0" borderId="18" xfId="0" applyFont="1" applyBorder="1" applyAlignment="1">
      <alignment horizontal="left" vertical="center" wrapText="1" indent="3"/>
    </xf>
    <xf numFmtId="0" fontId="26" fillId="0" borderId="22" xfId="0" applyFont="1" applyBorder="1" applyAlignment="1">
      <alignment horizontal="left" vertical="center" wrapText="1" indent="3"/>
    </xf>
    <xf numFmtId="0" fontId="26" fillId="0" borderId="12" xfId="0" applyFont="1" applyBorder="1" applyAlignment="1">
      <alignment horizontal="left" vertical="center" wrapText="1" indent="3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</cellXfs>
  <cellStyles count="4">
    <cellStyle name="Moneda" xfId="1" builtinId="4"/>
    <cellStyle name="Normal" xfId="0" builtinId="0"/>
    <cellStyle name="Normal 2" xfId="3" xr:uid="{4F29276B-73A7-496C-8DFD-3430B5ED00A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2</xdr:col>
      <xdr:colOff>552450</xdr:colOff>
      <xdr:row>6</xdr:row>
      <xdr:rowOff>66675</xdr:rowOff>
    </xdr:to>
    <xdr:pic>
      <xdr:nvPicPr>
        <xdr:cNvPr id="3" name="Imagen 2" descr="LOGO ESO ">
          <a:extLst>
            <a:ext uri="{FF2B5EF4-FFF2-40B4-BE49-F238E27FC236}">
              <a16:creationId xmlns:a16="http://schemas.microsoft.com/office/drawing/2014/main" id="{AFEC7531-0FD7-4ADB-8160-39548EFC3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575"/>
          <a:ext cx="13716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426983</xdr:colOff>
      <xdr:row>0</xdr:row>
      <xdr:rowOff>131379</xdr:rowOff>
    </xdr:from>
    <xdr:ext cx="1374563" cy="1266071"/>
    <xdr:pic>
      <xdr:nvPicPr>
        <xdr:cNvPr id="2" name="Imagen 1" descr="LOGO ESO">
          <a:extLst>
            <a:ext uri="{FF2B5EF4-FFF2-40B4-BE49-F238E27FC236}">
              <a16:creationId xmlns:a16="http://schemas.microsoft.com/office/drawing/2014/main" id="{12F40C49-A844-400C-AA3D-62C5C9F6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983" y="131379"/>
          <a:ext cx="1374563" cy="1266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0</xdr:row>
      <xdr:rowOff>76199</xdr:rowOff>
    </xdr:from>
    <xdr:to>
      <xdr:col>1</xdr:col>
      <xdr:colOff>818337</xdr:colOff>
      <xdr:row>6</xdr:row>
      <xdr:rowOff>152399</xdr:rowOff>
    </xdr:to>
    <xdr:pic>
      <xdr:nvPicPr>
        <xdr:cNvPr id="2" name="Imagen 1" descr="LOGO ESO">
          <a:extLst>
            <a:ext uri="{FF2B5EF4-FFF2-40B4-BE49-F238E27FC236}">
              <a16:creationId xmlns:a16="http://schemas.microsoft.com/office/drawing/2014/main" id="{2AB7134C-085F-42E6-92FF-7CC0A07B0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4" y="76199"/>
          <a:ext cx="1094563" cy="1276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84395</xdr:colOff>
      <xdr:row>0</xdr:row>
      <xdr:rowOff>190499</xdr:rowOff>
    </xdr:from>
    <xdr:to>
      <xdr:col>0</xdr:col>
      <xdr:colOff>1113612</xdr:colOff>
      <xdr:row>6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1C24E-7694-46B0-8371-6F77911F1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5" y="190499"/>
          <a:ext cx="1029217" cy="12001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1\Downloads\ESTADOS%20FINANCIEROS\Estados%20Financieros%20a%20Septiembre%202020.xlsm" TargetMode="External"/><Relationship Id="rId1" Type="http://schemas.openxmlformats.org/officeDocument/2006/relationships/externalLinkPath" Target="/Users/USUARIO1/Downloads/ESTADOS%20FINANCIEROS/Estados%20Financieros%20a%20Septiembre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E PRUEBA 2019"/>
      <sheetName val="HOJA TRABAJO"/>
      <sheetName val="Notas"/>
      <sheetName val="BCE GRAL"/>
      <sheetName val="EST RESULT"/>
      <sheetName val="EST CAMBIOS S.F."/>
      <sheetName val="F. EFECTIVO"/>
      <sheetName val="E.F.U. 2018"/>
      <sheetName val="CAMB. PATRIMONIO"/>
      <sheetName val="EFE"/>
      <sheetName val="INDICES"/>
      <sheetName val="ERI PROY A DICI"/>
      <sheetName val="ERI"/>
      <sheetName val="ESFA"/>
      <sheetName val="ESFP"/>
      <sheetName val="Ppto. Ing."/>
      <sheetName val="Ppto. Gtos."/>
      <sheetName val="Renta 2020"/>
      <sheetName val="2018"/>
      <sheetName val="Renta 2019"/>
      <sheetName val="Anticipos 2019"/>
      <sheetName val="Hoja1"/>
    </sheetNames>
    <sheetDataSet>
      <sheetData sheetId="0" refreshError="1"/>
      <sheetData sheetId="1">
        <row r="13">
          <cell r="C13">
            <v>4073918919.29</v>
          </cell>
        </row>
        <row r="23">
          <cell r="B23" t="str">
            <v>Cuentas de Ahorro</v>
          </cell>
        </row>
      </sheetData>
      <sheetData sheetId="2" refreshError="1"/>
      <sheetData sheetId="3">
        <row r="1">
          <cell r="B1" t="str">
            <v>EMPRESA DE SEGURIDAD DEL ORIENTE   S.A.S. "ESO S.A.S."</v>
          </cell>
        </row>
      </sheetData>
      <sheetData sheetId="4" refreshError="1"/>
      <sheetData sheetId="5">
        <row r="7">
          <cell r="B7" t="str">
            <v>Diferencia en Utilidad o Pérdida del Ejercicio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1">
          <cell r="I11">
            <v>-4662350485.3999949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40D6-22D7-41A4-AE70-C9B96FA5255B}">
  <sheetPr>
    <tabColor rgb="FFFFC000"/>
    <pageSetUpPr fitToPage="1"/>
  </sheetPr>
  <dimension ref="A1:L76"/>
  <sheetViews>
    <sheetView topLeftCell="A40" zoomScaleNormal="100" workbookViewId="0">
      <selection activeCell="Q59" sqref="Q59"/>
    </sheetView>
  </sheetViews>
  <sheetFormatPr baseColWidth="10" defaultRowHeight="15.75" x14ac:dyDescent="0.25"/>
  <cols>
    <col min="1" max="1" width="11.28515625" style="11" customWidth="1"/>
    <col min="2" max="2" width="5" style="11" bestFit="1" customWidth="1"/>
    <col min="3" max="3" width="68.140625" style="1" bestFit="1" customWidth="1"/>
    <col min="4" max="4" width="17.42578125" style="1" bestFit="1" customWidth="1"/>
    <col min="5" max="5" width="14.28515625" style="13" bestFit="1" customWidth="1"/>
    <col min="6" max="6" width="12.85546875" style="13" customWidth="1"/>
    <col min="7" max="7" width="14.28515625" style="197" bestFit="1" customWidth="1"/>
    <col min="8" max="8" width="6.140625" style="1" customWidth="1"/>
    <col min="9" max="9" width="26.42578125" style="1" hidden="1" customWidth="1"/>
    <col min="10" max="10" width="17.5703125" style="1" hidden="1" customWidth="1"/>
    <col min="11" max="11" width="14.28515625" style="1" hidden="1" customWidth="1"/>
    <col min="12" max="12" width="12.7109375" style="1" bestFit="1" customWidth="1"/>
    <col min="13" max="247" width="11.42578125" style="1"/>
    <col min="248" max="248" width="19.5703125" style="1" customWidth="1"/>
    <col min="249" max="249" width="65.5703125" style="1" customWidth="1"/>
    <col min="250" max="251" width="18.7109375" style="1" bestFit="1" customWidth="1"/>
    <col min="252" max="252" width="22.140625" style="1" bestFit="1" customWidth="1"/>
    <col min="253" max="253" width="19.7109375" style="1" bestFit="1" customWidth="1"/>
    <col min="254" max="503" width="11.42578125" style="1"/>
    <col min="504" max="504" width="19.5703125" style="1" customWidth="1"/>
    <col min="505" max="505" width="65.5703125" style="1" customWidth="1"/>
    <col min="506" max="507" width="18.7109375" style="1" bestFit="1" customWidth="1"/>
    <col min="508" max="508" width="22.140625" style="1" bestFit="1" customWidth="1"/>
    <col min="509" max="509" width="19.7109375" style="1" bestFit="1" customWidth="1"/>
    <col min="510" max="759" width="11.42578125" style="1"/>
    <col min="760" max="760" width="19.5703125" style="1" customWidth="1"/>
    <col min="761" max="761" width="65.5703125" style="1" customWidth="1"/>
    <col min="762" max="763" width="18.7109375" style="1" bestFit="1" customWidth="1"/>
    <col min="764" max="764" width="22.140625" style="1" bestFit="1" customWidth="1"/>
    <col min="765" max="765" width="19.7109375" style="1" bestFit="1" customWidth="1"/>
    <col min="766" max="1015" width="11.42578125" style="1"/>
    <col min="1016" max="1016" width="19.5703125" style="1" customWidth="1"/>
    <col min="1017" max="1017" width="65.5703125" style="1" customWidth="1"/>
    <col min="1018" max="1019" width="18.7109375" style="1" bestFit="1" customWidth="1"/>
    <col min="1020" max="1020" width="22.140625" style="1" bestFit="1" customWidth="1"/>
    <col min="1021" max="1021" width="19.7109375" style="1" bestFit="1" customWidth="1"/>
    <col min="1022" max="1271" width="11.42578125" style="1"/>
    <col min="1272" max="1272" width="19.5703125" style="1" customWidth="1"/>
    <col min="1273" max="1273" width="65.5703125" style="1" customWidth="1"/>
    <col min="1274" max="1275" width="18.7109375" style="1" bestFit="1" customWidth="1"/>
    <col min="1276" max="1276" width="22.140625" style="1" bestFit="1" customWidth="1"/>
    <col min="1277" max="1277" width="19.7109375" style="1" bestFit="1" customWidth="1"/>
    <col min="1278" max="1527" width="11.42578125" style="1"/>
    <col min="1528" max="1528" width="19.5703125" style="1" customWidth="1"/>
    <col min="1529" max="1529" width="65.5703125" style="1" customWidth="1"/>
    <col min="1530" max="1531" width="18.7109375" style="1" bestFit="1" customWidth="1"/>
    <col min="1532" max="1532" width="22.140625" style="1" bestFit="1" customWidth="1"/>
    <col min="1533" max="1533" width="19.7109375" style="1" bestFit="1" customWidth="1"/>
    <col min="1534" max="1783" width="11.42578125" style="1"/>
    <col min="1784" max="1784" width="19.5703125" style="1" customWidth="1"/>
    <col min="1785" max="1785" width="65.5703125" style="1" customWidth="1"/>
    <col min="1786" max="1787" width="18.7109375" style="1" bestFit="1" customWidth="1"/>
    <col min="1788" max="1788" width="22.140625" style="1" bestFit="1" customWidth="1"/>
    <col min="1789" max="1789" width="19.7109375" style="1" bestFit="1" customWidth="1"/>
    <col min="1790" max="2039" width="11.42578125" style="1"/>
    <col min="2040" max="2040" width="19.5703125" style="1" customWidth="1"/>
    <col min="2041" max="2041" width="65.5703125" style="1" customWidth="1"/>
    <col min="2042" max="2043" width="18.7109375" style="1" bestFit="1" customWidth="1"/>
    <col min="2044" max="2044" width="22.140625" style="1" bestFit="1" customWidth="1"/>
    <col min="2045" max="2045" width="19.7109375" style="1" bestFit="1" customWidth="1"/>
    <col min="2046" max="2295" width="11.42578125" style="1"/>
    <col min="2296" max="2296" width="19.5703125" style="1" customWidth="1"/>
    <col min="2297" max="2297" width="65.5703125" style="1" customWidth="1"/>
    <col min="2298" max="2299" width="18.7109375" style="1" bestFit="1" customWidth="1"/>
    <col min="2300" max="2300" width="22.140625" style="1" bestFit="1" customWidth="1"/>
    <col min="2301" max="2301" width="19.7109375" style="1" bestFit="1" customWidth="1"/>
    <col min="2302" max="2551" width="11.42578125" style="1"/>
    <col min="2552" max="2552" width="19.5703125" style="1" customWidth="1"/>
    <col min="2553" max="2553" width="65.5703125" style="1" customWidth="1"/>
    <col min="2554" max="2555" width="18.7109375" style="1" bestFit="1" customWidth="1"/>
    <col min="2556" max="2556" width="22.140625" style="1" bestFit="1" customWidth="1"/>
    <col min="2557" max="2557" width="19.7109375" style="1" bestFit="1" customWidth="1"/>
    <col min="2558" max="2807" width="11.42578125" style="1"/>
    <col min="2808" max="2808" width="19.5703125" style="1" customWidth="1"/>
    <col min="2809" max="2809" width="65.5703125" style="1" customWidth="1"/>
    <col min="2810" max="2811" width="18.7109375" style="1" bestFit="1" customWidth="1"/>
    <col min="2812" max="2812" width="22.140625" style="1" bestFit="1" customWidth="1"/>
    <col min="2813" max="2813" width="19.7109375" style="1" bestFit="1" customWidth="1"/>
    <col min="2814" max="3063" width="11.42578125" style="1"/>
    <col min="3064" max="3064" width="19.5703125" style="1" customWidth="1"/>
    <col min="3065" max="3065" width="65.5703125" style="1" customWidth="1"/>
    <col min="3066" max="3067" width="18.7109375" style="1" bestFit="1" customWidth="1"/>
    <col min="3068" max="3068" width="22.140625" style="1" bestFit="1" customWidth="1"/>
    <col min="3069" max="3069" width="19.7109375" style="1" bestFit="1" customWidth="1"/>
    <col min="3070" max="3319" width="11.42578125" style="1"/>
    <col min="3320" max="3320" width="19.5703125" style="1" customWidth="1"/>
    <col min="3321" max="3321" width="65.5703125" style="1" customWidth="1"/>
    <col min="3322" max="3323" width="18.7109375" style="1" bestFit="1" customWidth="1"/>
    <col min="3324" max="3324" width="22.140625" style="1" bestFit="1" customWidth="1"/>
    <col min="3325" max="3325" width="19.7109375" style="1" bestFit="1" customWidth="1"/>
    <col min="3326" max="3575" width="11.42578125" style="1"/>
    <col min="3576" max="3576" width="19.5703125" style="1" customWidth="1"/>
    <col min="3577" max="3577" width="65.5703125" style="1" customWidth="1"/>
    <col min="3578" max="3579" width="18.7109375" style="1" bestFit="1" customWidth="1"/>
    <col min="3580" max="3580" width="22.140625" style="1" bestFit="1" customWidth="1"/>
    <col min="3581" max="3581" width="19.7109375" style="1" bestFit="1" customWidth="1"/>
    <col min="3582" max="3831" width="11.42578125" style="1"/>
    <col min="3832" max="3832" width="19.5703125" style="1" customWidth="1"/>
    <col min="3833" max="3833" width="65.5703125" style="1" customWidth="1"/>
    <col min="3834" max="3835" width="18.7109375" style="1" bestFit="1" customWidth="1"/>
    <col min="3836" max="3836" width="22.140625" style="1" bestFit="1" customWidth="1"/>
    <col min="3837" max="3837" width="19.7109375" style="1" bestFit="1" customWidth="1"/>
    <col min="3838" max="4087" width="11.42578125" style="1"/>
    <col min="4088" max="4088" width="19.5703125" style="1" customWidth="1"/>
    <col min="4089" max="4089" width="65.5703125" style="1" customWidth="1"/>
    <col min="4090" max="4091" width="18.7109375" style="1" bestFit="1" customWidth="1"/>
    <col min="4092" max="4092" width="22.140625" style="1" bestFit="1" customWidth="1"/>
    <col min="4093" max="4093" width="19.7109375" style="1" bestFit="1" customWidth="1"/>
    <col min="4094" max="4343" width="11.42578125" style="1"/>
    <col min="4344" max="4344" width="19.5703125" style="1" customWidth="1"/>
    <col min="4345" max="4345" width="65.5703125" style="1" customWidth="1"/>
    <col min="4346" max="4347" width="18.7109375" style="1" bestFit="1" customWidth="1"/>
    <col min="4348" max="4348" width="22.140625" style="1" bestFit="1" customWidth="1"/>
    <col min="4349" max="4349" width="19.7109375" style="1" bestFit="1" customWidth="1"/>
    <col min="4350" max="4599" width="11.42578125" style="1"/>
    <col min="4600" max="4600" width="19.5703125" style="1" customWidth="1"/>
    <col min="4601" max="4601" width="65.5703125" style="1" customWidth="1"/>
    <col min="4602" max="4603" width="18.7109375" style="1" bestFit="1" customWidth="1"/>
    <col min="4604" max="4604" width="22.140625" style="1" bestFit="1" customWidth="1"/>
    <col min="4605" max="4605" width="19.7109375" style="1" bestFit="1" customWidth="1"/>
    <col min="4606" max="4855" width="11.42578125" style="1"/>
    <col min="4856" max="4856" width="19.5703125" style="1" customWidth="1"/>
    <col min="4857" max="4857" width="65.5703125" style="1" customWidth="1"/>
    <col min="4858" max="4859" width="18.7109375" style="1" bestFit="1" customWidth="1"/>
    <col min="4860" max="4860" width="22.140625" style="1" bestFit="1" customWidth="1"/>
    <col min="4861" max="4861" width="19.7109375" style="1" bestFit="1" customWidth="1"/>
    <col min="4862" max="5111" width="11.42578125" style="1"/>
    <col min="5112" max="5112" width="19.5703125" style="1" customWidth="1"/>
    <col min="5113" max="5113" width="65.5703125" style="1" customWidth="1"/>
    <col min="5114" max="5115" width="18.7109375" style="1" bestFit="1" customWidth="1"/>
    <col min="5116" max="5116" width="22.140625" style="1" bestFit="1" customWidth="1"/>
    <col min="5117" max="5117" width="19.7109375" style="1" bestFit="1" customWidth="1"/>
    <col min="5118" max="5367" width="11.42578125" style="1"/>
    <col min="5368" max="5368" width="19.5703125" style="1" customWidth="1"/>
    <col min="5369" max="5369" width="65.5703125" style="1" customWidth="1"/>
    <col min="5370" max="5371" width="18.7109375" style="1" bestFit="1" customWidth="1"/>
    <col min="5372" max="5372" width="22.140625" style="1" bestFit="1" customWidth="1"/>
    <col min="5373" max="5373" width="19.7109375" style="1" bestFit="1" customWidth="1"/>
    <col min="5374" max="5623" width="11.42578125" style="1"/>
    <col min="5624" max="5624" width="19.5703125" style="1" customWidth="1"/>
    <col min="5625" max="5625" width="65.5703125" style="1" customWidth="1"/>
    <col min="5626" max="5627" width="18.7109375" style="1" bestFit="1" customWidth="1"/>
    <col min="5628" max="5628" width="22.140625" style="1" bestFit="1" customWidth="1"/>
    <col min="5629" max="5629" width="19.7109375" style="1" bestFit="1" customWidth="1"/>
    <col min="5630" max="5879" width="11.42578125" style="1"/>
    <col min="5880" max="5880" width="19.5703125" style="1" customWidth="1"/>
    <col min="5881" max="5881" width="65.5703125" style="1" customWidth="1"/>
    <col min="5882" max="5883" width="18.7109375" style="1" bestFit="1" customWidth="1"/>
    <col min="5884" max="5884" width="22.140625" style="1" bestFit="1" customWidth="1"/>
    <col min="5885" max="5885" width="19.7109375" style="1" bestFit="1" customWidth="1"/>
    <col min="5886" max="6135" width="11.42578125" style="1"/>
    <col min="6136" max="6136" width="19.5703125" style="1" customWidth="1"/>
    <col min="6137" max="6137" width="65.5703125" style="1" customWidth="1"/>
    <col min="6138" max="6139" width="18.7109375" style="1" bestFit="1" customWidth="1"/>
    <col min="6140" max="6140" width="22.140625" style="1" bestFit="1" customWidth="1"/>
    <col min="6141" max="6141" width="19.7109375" style="1" bestFit="1" customWidth="1"/>
    <col min="6142" max="6391" width="11.42578125" style="1"/>
    <col min="6392" max="6392" width="19.5703125" style="1" customWidth="1"/>
    <col min="6393" max="6393" width="65.5703125" style="1" customWidth="1"/>
    <col min="6394" max="6395" width="18.7109375" style="1" bestFit="1" customWidth="1"/>
    <col min="6396" max="6396" width="22.140625" style="1" bestFit="1" customWidth="1"/>
    <col min="6397" max="6397" width="19.7109375" style="1" bestFit="1" customWidth="1"/>
    <col min="6398" max="6647" width="11.42578125" style="1"/>
    <col min="6648" max="6648" width="19.5703125" style="1" customWidth="1"/>
    <col min="6649" max="6649" width="65.5703125" style="1" customWidth="1"/>
    <col min="6650" max="6651" width="18.7109375" style="1" bestFit="1" customWidth="1"/>
    <col min="6652" max="6652" width="22.140625" style="1" bestFit="1" customWidth="1"/>
    <col min="6653" max="6653" width="19.7109375" style="1" bestFit="1" customWidth="1"/>
    <col min="6654" max="6903" width="11.42578125" style="1"/>
    <col min="6904" max="6904" width="19.5703125" style="1" customWidth="1"/>
    <col min="6905" max="6905" width="65.5703125" style="1" customWidth="1"/>
    <col min="6906" max="6907" width="18.7109375" style="1" bestFit="1" customWidth="1"/>
    <col min="6908" max="6908" width="22.140625" style="1" bestFit="1" customWidth="1"/>
    <col min="6909" max="6909" width="19.7109375" style="1" bestFit="1" customWidth="1"/>
    <col min="6910" max="7159" width="11.42578125" style="1"/>
    <col min="7160" max="7160" width="19.5703125" style="1" customWidth="1"/>
    <col min="7161" max="7161" width="65.5703125" style="1" customWidth="1"/>
    <col min="7162" max="7163" width="18.7109375" style="1" bestFit="1" customWidth="1"/>
    <col min="7164" max="7164" width="22.140625" style="1" bestFit="1" customWidth="1"/>
    <col min="7165" max="7165" width="19.7109375" style="1" bestFit="1" customWidth="1"/>
    <col min="7166" max="7415" width="11.42578125" style="1"/>
    <col min="7416" max="7416" width="19.5703125" style="1" customWidth="1"/>
    <col min="7417" max="7417" width="65.5703125" style="1" customWidth="1"/>
    <col min="7418" max="7419" width="18.7109375" style="1" bestFit="1" customWidth="1"/>
    <col min="7420" max="7420" width="22.140625" style="1" bestFit="1" customWidth="1"/>
    <col min="7421" max="7421" width="19.7109375" style="1" bestFit="1" customWidth="1"/>
    <col min="7422" max="7671" width="11.42578125" style="1"/>
    <col min="7672" max="7672" width="19.5703125" style="1" customWidth="1"/>
    <col min="7673" max="7673" width="65.5703125" style="1" customWidth="1"/>
    <col min="7674" max="7675" width="18.7109375" style="1" bestFit="1" customWidth="1"/>
    <col min="7676" max="7676" width="22.140625" style="1" bestFit="1" customWidth="1"/>
    <col min="7677" max="7677" width="19.7109375" style="1" bestFit="1" customWidth="1"/>
    <col min="7678" max="7927" width="11.42578125" style="1"/>
    <col min="7928" max="7928" width="19.5703125" style="1" customWidth="1"/>
    <col min="7929" max="7929" width="65.5703125" style="1" customWidth="1"/>
    <col min="7930" max="7931" width="18.7109375" style="1" bestFit="1" customWidth="1"/>
    <col min="7932" max="7932" width="22.140625" style="1" bestFit="1" customWidth="1"/>
    <col min="7933" max="7933" width="19.7109375" style="1" bestFit="1" customWidth="1"/>
    <col min="7934" max="8183" width="11.42578125" style="1"/>
    <col min="8184" max="8184" width="19.5703125" style="1" customWidth="1"/>
    <col min="8185" max="8185" width="65.5703125" style="1" customWidth="1"/>
    <col min="8186" max="8187" width="18.7109375" style="1" bestFit="1" customWidth="1"/>
    <col min="8188" max="8188" width="22.140625" style="1" bestFit="1" customWidth="1"/>
    <col min="8189" max="8189" width="19.7109375" style="1" bestFit="1" customWidth="1"/>
    <col min="8190" max="8439" width="11.42578125" style="1"/>
    <col min="8440" max="8440" width="19.5703125" style="1" customWidth="1"/>
    <col min="8441" max="8441" width="65.5703125" style="1" customWidth="1"/>
    <col min="8442" max="8443" width="18.7109375" style="1" bestFit="1" customWidth="1"/>
    <col min="8444" max="8444" width="22.140625" style="1" bestFit="1" customWidth="1"/>
    <col min="8445" max="8445" width="19.7109375" style="1" bestFit="1" customWidth="1"/>
    <col min="8446" max="8695" width="11.42578125" style="1"/>
    <col min="8696" max="8696" width="19.5703125" style="1" customWidth="1"/>
    <col min="8697" max="8697" width="65.5703125" style="1" customWidth="1"/>
    <col min="8698" max="8699" width="18.7109375" style="1" bestFit="1" customWidth="1"/>
    <col min="8700" max="8700" width="22.140625" style="1" bestFit="1" customWidth="1"/>
    <col min="8701" max="8701" width="19.7109375" style="1" bestFit="1" customWidth="1"/>
    <col min="8702" max="8951" width="11.42578125" style="1"/>
    <col min="8952" max="8952" width="19.5703125" style="1" customWidth="1"/>
    <col min="8953" max="8953" width="65.5703125" style="1" customWidth="1"/>
    <col min="8954" max="8955" width="18.7109375" style="1" bestFit="1" customWidth="1"/>
    <col min="8956" max="8956" width="22.140625" style="1" bestFit="1" customWidth="1"/>
    <col min="8957" max="8957" width="19.7109375" style="1" bestFit="1" customWidth="1"/>
    <col min="8958" max="9207" width="11.42578125" style="1"/>
    <col min="9208" max="9208" width="19.5703125" style="1" customWidth="1"/>
    <col min="9209" max="9209" width="65.5703125" style="1" customWidth="1"/>
    <col min="9210" max="9211" width="18.7109375" style="1" bestFit="1" customWidth="1"/>
    <col min="9212" max="9212" width="22.140625" style="1" bestFit="1" customWidth="1"/>
    <col min="9213" max="9213" width="19.7109375" style="1" bestFit="1" customWidth="1"/>
    <col min="9214" max="9463" width="11.42578125" style="1"/>
    <col min="9464" max="9464" width="19.5703125" style="1" customWidth="1"/>
    <col min="9465" max="9465" width="65.5703125" style="1" customWidth="1"/>
    <col min="9466" max="9467" width="18.7109375" style="1" bestFit="1" customWidth="1"/>
    <col min="9468" max="9468" width="22.140625" style="1" bestFit="1" customWidth="1"/>
    <col min="9469" max="9469" width="19.7109375" style="1" bestFit="1" customWidth="1"/>
    <col min="9470" max="9719" width="11.42578125" style="1"/>
    <col min="9720" max="9720" width="19.5703125" style="1" customWidth="1"/>
    <col min="9721" max="9721" width="65.5703125" style="1" customWidth="1"/>
    <col min="9722" max="9723" width="18.7109375" style="1" bestFit="1" customWidth="1"/>
    <col min="9724" max="9724" width="22.140625" style="1" bestFit="1" customWidth="1"/>
    <col min="9725" max="9725" width="19.7109375" style="1" bestFit="1" customWidth="1"/>
    <col min="9726" max="9975" width="11.42578125" style="1"/>
    <col min="9976" max="9976" width="19.5703125" style="1" customWidth="1"/>
    <col min="9977" max="9977" width="65.5703125" style="1" customWidth="1"/>
    <col min="9978" max="9979" width="18.7109375" style="1" bestFit="1" customWidth="1"/>
    <col min="9980" max="9980" width="22.140625" style="1" bestFit="1" customWidth="1"/>
    <col min="9981" max="9981" width="19.7109375" style="1" bestFit="1" customWidth="1"/>
    <col min="9982" max="10231" width="11.42578125" style="1"/>
    <col min="10232" max="10232" width="19.5703125" style="1" customWidth="1"/>
    <col min="10233" max="10233" width="65.5703125" style="1" customWidth="1"/>
    <col min="10234" max="10235" width="18.7109375" style="1" bestFit="1" customWidth="1"/>
    <col min="10236" max="10236" width="22.140625" style="1" bestFit="1" customWidth="1"/>
    <col min="10237" max="10237" width="19.7109375" style="1" bestFit="1" customWidth="1"/>
    <col min="10238" max="10487" width="11.42578125" style="1"/>
    <col min="10488" max="10488" width="19.5703125" style="1" customWidth="1"/>
    <col min="10489" max="10489" width="65.5703125" style="1" customWidth="1"/>
    <col min="10490" max="10491" width="18.7109375" style="1" bestFit="1" customWidth="1"/>
    <col min="10492" max="10492" width="22.140625" style="1" bestFit="1" customWidth="1"/>
    <col min="10493" max="10493" width="19.7109375" style="1" bestFit="1" customWidth="1"/>
    <col min="10494" max="10743" width="11.42578125" style="1"/>
    <col min="10744" max="10744" width="19.5703125" style="1" customWidth="1"/>
    <col min="10745" max="10745" width="65.5703125" style="1" customWidth="1"/>
    <col min="10746" max="10747" width="18.7109375" style="1" bestFit="1" customWidth="1"/>
    <col min="10748" max="10748" width="22.140625" style="1" bestFit="1" customWidth="1"/>
    <col min="10749" max="10749" width="19.7109375" style="1" bestFit="1" customWidth="1"/>
    <col min="10750" max="10999" width="11.42578125" style="1"/>
    <col min="11000" max="11000" width="19.5703125" style="1" customWidth="1"/>
    <col min="11001" max="11001" width="65.5703125" style="1" customWidth="1"/>
    <col min="11002" max="11003" width="18.7109375" style="1" bestFit="1" customWidth="1"/>
    <col min="11004" max="11004" width="22.140625" style="1" bestFit="1" customWidth="1"/>
    <col min="11005" max="11005" width="19.7109375" style="1" bestFit="1" customWidth="1"/>
    <col min="11006" max="11255" width="11.42578125" style="1"/>
    <col min="11256" max="11256" width="19.5703125" style="1" customWidth="1"/>
    <col min="11257" max="11257" width="65.5703125" style="1" customWidth="1"/>
    <col min="11258" max="11259" width="18.7109375" style="1" bestFit="1" customWidth="1"/>
    <col min="11260" max="11260" width="22.140625" style="1" bestFit="1" customWidth="1"/>
    <col min="11261" max="11261" width="19.7109375" style="1" bestFit="1" customWidth="1"/>
    <col min="11262" max="11511" width="11.42578125" style="1"/>
    <col min="11512" max="11512" width="19.5703125" style="1" customWidth="1"/>
    <col min="11513" max="11513" width="65.5703125" style="1" customWidth="1"/>
    <col min="11514" max="11515" width="18.7109375" style="1" bestFit="1" customWidth="1"/>
    <col min="11516" max="11516" width="22.140625" style="1" bestFit="1" customWidth="1"/>
    <col min="11517" max="11517" width="19.7109375" style="1" bestFit="1" customWidth="1"/>
    <col min="11518" max="11767" width="11.42578125" style="1"/>
    <col min="11768" max="11768" width="19.5703125" style="1" customWidth="1"/>
    <col min="11769" max="11769" width="65.5703125" style="1" customWidth="1"/>
    <col min="11770" max="11771" width="18.7109375" style="1" bestFit="1" customWidth="1"/>
    <col min="11772" max="11772" width="22.140625" style="1" bestFit="1" customWidth="1"/>
    <col min="11773" max="11773" width="19.7109375" style="1" bestFit="1" customWidth="1"/>
    <col min="11774" max="12023" width="11.42578125" style="1"/>
    <col min="12024" max="12024" width="19.5703125" style="1" customWidth="1"/>
    <col min="12025" max="12025" width="65.5703125" style="1" customWidth="1"/>
    <col min="12026" max="12027" width="18.7109375" style="1" bestFit="1" customWidth="1"/>
    <col min="12028" max="12028" width="22.140625" style="1" bestFit="1" customWidth="1"/>
    <col min="12029" max="12029" width="19.7109375" style="1" bestFit="1" customWidth="1"/>
    <col min="12030" max="12279" width="11.42578125" style="1"/>
    <col min="12280" max="12280" width="19.5703125" style="1" customWidth="1"/>
    <col min="12281" max="12281" width="65.5703125" style="1" customWidth="1"/>
    <col min="12282" max="12283" width="18.7109375" style="1" bestFit="1" customWidth="1"/>
    <col min="12284" max="12284" width="22.140625" style="1" bestFit="1" customWidth="1"/>
    <col min="12285" max="12285" width="19.7109375" style="1" bestFit="1" customWidth="1"/>
    <col min="12286" max="12535" width="11.42578125" style="1"/>
    <col min="12536" max="12536" width="19.5703125" style="1" customWidth="1"/>
    <col min="12537" max="12537" width="65.5703125" style="1" customWidth="1"/>
    <col min="12538" max="12539" width="18.7109375" style="1" bestFit="1" customWidth="1"/>
    <col min="12540" max="12540" width="22.140625" style="1" bestFit="1" customWidth="1"/>
    <col min="12541" max="12541" width="19.7109375" style="1" bestFit="1" customWidth="1"/>
    <col min="12542" max="12791" width="11.42578125" style="1"/>
    <col min="12792" max="12792" width="19.5703125" style="1" customWidth="1"/>
    <col min="12793" max="12793" width="65.5703125" style="1" customWidth="1"/>
    <col min="12794" max="12795" width="18.7109375" style="1" bestFit="1" customWidth="1"/>
    <col min="12796" max="12796" width="22.140625" style="1" bestFit="1" customWidth="1"/>
    <col min="12797" max="12797" width="19.7109375" style="1" bestFit="1" customWidth="1"/>
    <col min="12798" max="13047" width="11.42578125" style="1"/>
    <col min="13048" max="13048" width="19.5703125" style="1" customWidth="1"/>
    <col min="13049" max="13049" width="65.5703125" style="1" customWidth="1"/>
    <col min="13050" max="13051" width="18.7109375" style="1" bestFit="1" customWidth="1"/>
    <col min="13052" max="13052" width="22.140625" style="1" bestFit="1" customWidth="1"/>
    <col min="13053" max="13053" width="19.7109375" style="1" bestFit="1" customWidth="1"/>
    <col min="13054" max="13303" width="11.42578125" style="1"/>
    <col min="13304" max="13304" width="19.5703125" style="1" customWidth="1"/>
    <col min="13305" max="13305" width="65.5703125" style="1" customWidth="1"/>
    <col min="13306" max="13307" width="18.7109375" style="1" bestFit="1" customWidth="1"/>
    <col min="13308" max="13308" width="22.140625" style="1" bestFit="1" customWidth="1"/>
    <col min="13309" max="13309" width="19.7109375" style="1" bestFit="1" customWidth="1"/>
    <col min="13310" max="13559" width="11.42578125" style="1"/>
    <col min="13560" max="13560" width="19.5703125" style="1" customWidth="1"/>
    <col min="13561" max="13561" width="65.5703125" style="1" customWidth="1"/>
    <col min="13562" max="13563" width="18.7109375" style="1" bestFit="1" customWidth="1"/>
    <col min="13564" max="13564" width="22.140625" style="1" bestFit="1" customWidth="1"/>
    <col min="13565" max="13565" width="19.7109375" style="1" bestFit="1" customWidth="1"/>
    <col min="13566" max="13815" width="11.42578125" style="1"/>
    <col min="13816" max="13816" width="19.5703125" style="1" customWidth="1"/>
    <col min="13817" max="13817" width="65.5703125" style="1" customWidth="1"/>
    <col min="13818" max="13819" width="18.7109375" style="1" bestFit="1" customWidth="1"/>
    <col min="13820" max="13820" width="22.140625" style="1" bestFit="1" customWidth="1"/>
    <col min="13821" max="13821" width="19.7109375" style="1" bestFit="1" customWidth="1"/>
    <col min="13822" max="14071" width="11.42578125" style="1"/>
    <col min="14072" max="14072" width="19.5703125" style="1" customWidth="1"/>
    <col min="14073" max="14073" width="65.5703125" style="1" customWidth="1"/>
    <col min="14074" max="14075" width="18.7109375" style="1" bestFit="1" customWidth="1"/>
    <col min="14076" max="14076" width="22.140625" style="1" bestFit="1" customWidth="1"/>
    <col min="14077" max="14077" width="19.7109375" style="1" bestFit="1" customWidth="1"/>
    <col min="14078" max="14327" width="11.42578125" style="1"/>
    <col min="14328" max="14328" width="19.5703125" style="1" customWidth="1"/>
    <col min="14329" max="14329" width="65.5703125" style="1" customWidth="1"/>
    <col min="14330" max="14331" width="18.7109375" style="1" bestFit="1" customWidth="1"/>
    <col min="14332" max="14332" width="22.140625" style="1" bestFit="1" customWidth="1"/>
    <col min="14333" max="14333" width="19.7109375" style="1" bestFit="1" customWidth="1"/>
    <col min="14334" max="14583" width="11.42578125" style="1"/>
    <col min="14584" max="14584" width="19.5703125" style="1" customWidth="1"/>
    <col min="14585" max="14585" width="65.5703125" style="1" customWidth="1"/>
    <col min="14586" max="14587" width="18.7109375" style="1" bestFit="1" customWidth="1"/>
    <col min="14588" max="14588" width="22.140625" style="1" bestFit="1" customWidth="1"/>
    <col min="14589" max="14589" width="19.7109375" style="1" bestFit="1" customWidth="1"/>
    <col min="14590" max="14839" width="11.42578125" style="1"/>
    <col min="14840" max="14840" width="19.5703125" style="1" customWidth="1"/>
    <col min="14841" max="14841" width="65.5703125" style="1" customWidth="1"/>
    <col min="14842" max="14843" width="18.7109375" style="1" bestFit="1" customWidth="1"/>
    <col min="14844" max="14844" width="22.140625" style="1" bestFit="1" customWidth="1"/>
    <col min="14845" max="14845" width="19.7109375" style="1" bestFit="1" customWidth="1"/>
    <col min="14846" max="15095" width="11.42578125" style="1"/>
    <col min="15096" max="15096" width="19.5703125" style="1" customWidth="1"/>
    <col min="15097" max="15097" width="65.5703125" style="1" customWidth="1"/>
    <col min="15098" max="15099" width="18.7109375" style="1" bestFit="1" customWidth="1"/>
    <col min="15100" max="15100" width="22.140625" style="1" bestFit="1" customWidth="1"/>
    <col min="15101" max="15101" width="19.7109375" style="1" bestFit="1" customWidth="1"/>
    <col min="15102" max="15351" width="11.42578125" style="1"/>
    <col min="15352" max="15352" width="19.5703125" style="1" customWidth="1"/>
    <col min="15353" max="15353" width="65.5703125" style="1" customWidth="1"/>
    <col min="15354" max="15355" width="18.7109375" style="1" bestFit="1" customWidth="1"/>
    <col min="15356" max="15356" width="22.140625" style="1" bestFit="1" customWidth="1"/>
    <col min="15357" max="15357" width="19.7109375" style="1" bestFit="1" customWidth="1"/>
    <col min="15358" max="15607" width="11.42578125" style="1"/>
    <col min="15608" max="15608" width="19.5703125" style="1" customWidth="1"/>
    <col min="15609" max="15609" width="65.5703125" style="1" customWidth="1"/>
    <col min="15610" max="15611" width="18.7109375" style="1" bestFit="1" customWidth="1"/>
    <col min="15612" max="15612" width="22.140625" style="1" bestFit="1" customWidth="1"/>
    <col min="15613" max="15613" width="19.7109375" style="1" bestFit="1" customWidth="1"/>
    <col min="15614" max="15863" width="11.42578125" style="1"/>
    <col min="15864" max="15864" width="19.5703125" style="1" customWidth="1"/>
    <col min="15865" max="15865" width="65.5703125" style="1" customWidth="1"/>
    <col min="15866" max="15867" width="18.7109375" style="1" bestFit="1" customWidth="1"/>
    <col min="15868" max="15868" width="22.140625" style="1" bestFit="1" customWidth="1"/>
    <col min="15869" max="15869" width="19.7109375" style="1" bestFit="1" customWidth="1"/>
    <col min="15870" max="16119" width="11.42578125" style="1"/>
    <col min="16120" max="16120" width="19.5703125" style="1" customWidth="1"/>
    <col min="16121" max="16121" width="65.5703125" style="1" customWidth="1"/>
    <col min="16122" max="16123" width="18.7109375" style="1" bestFit="1" customWidth="1"/>
    <col min="16124" max="16124" width="22.140625" style="1" bestFit="1" customWidth="1"/>
    <col min="16125" max="16125" width="19.7109375" style="1" bestFit="1" customWidth="1"/>
    <col min="16126" max="16384" width="11.42578125" style="1"/>
  </cols>
  <sheetData>
    <row r="1" spans="1:11" x14ac:dyDescent="0.25">
      <c r="A1" s="164"/>
      <c r="B1" s="165"/>
      <c r="C1" s="4"/>
      <c r="D1" s="4"/>
      <c r="E1" s="4"/>
      <c r="F1" s="166"/>
      <c r="G1" s="167"/>
    </row>
    <row r="2" spans="1:11" x14ac:dyDescent="0.25">
      <c r="A2" s="291" t="s">
        <v>0</v>
      </c>
      <c r="B2" s="292"/>
      <c r="C2" s="292"/>
      <c r="D2" s="292"/>
      <c r="E2" s="292"/>
      <c r="F2" s="292"/>
      <c r="G2" s="293"/>
      <c r="J2" s="151">
        <v>2024</v>
      </c>
      <c r="K2" s="151">
        <v>2023</v>
      </c>
    </row>
    <row r="3" spans="1:11" x14ac:dyDescent="0.25">
      <c r="A3" s="6"/>
      <c r="E3" s="1"/>
      <c r="F3" s="168"/>
      <c r="G3" s="169"/>
      <c r="I3" s="1" t="s">
        <v>106</v>
      </c>
      <c r="J3" s="10">
        <f>+D10</f>
        <v>23335339231.480026</v>
      </c>
      <c r="K3" s="10">
        <f>+E10</f>
        <v>38047699692.409996</v>
      </c>
    </row>
    <row r="4" spans="1:11" x14ac:dyDescent="0.25">
      <c r="A4" s="291" t="s">
        <v>1</v>
      </c>
      <c r="B4" s="292"/>
      <c r="C4" s="292"/>
      <c r="D4" s="292"/>
      <c r="E4" s="292"/>
      <c r="F4" s="292"/>
      <c r="G4" s="293"/>
      <c r="I4" s="1" t="s">
        <v>37</v>
      </c>
      <c r="J4" s="15">
        <f>+D39</f>
        <v>19580272679.809998</v>
      </c>
      <c r="K4" s="15">
        <f>+E39</f>
        <v>35350281186.730003</v>
      </c>
    </row>
    <row r="5" spans="1:11" x14ac:dyDescent="0.25">
      <c r="A5" s="291" t="s">
        <v>2</v>
      </c>
      <c r="B5" s="292"/>
      <c r="C5" s="292"/>
      <c r="D5" s="292"/>
      <c r="E5" s="292"/>
      <c r="F5" s="292"/>
      <c r="G5" s="293"/>
      <c r="I5" s="1" t="s">
        <v>57</v>
      </c>
      <c r="J5" s="15">
        <f>+D59</f>
        <v>3755066551.6700001</v>
      </c>
      <c r="K5" s="15">
        <f>+E59</f>
        <v>2697418505.6799998</v>
      </c>
    </row>
    <row r="6" spans="1:11" x14ac:dyDescent="0.25">
      <c r="A6" s="291" t="s">
        <v>1884</v>
      </c>
      <c r="B6" s="292"/>
      <c r="C6" s="292"/>
      <c r="D6" s="292"/>
      <c r="E6" s="292"/>
      <c r="F6" s="292"/>
      <c r="G6" s="293"/>
      <c r="I6" s="1" t="s">
        <v>107</v>
      </c>
      <c r="J6" s="10">
        <f>+J4+J5</f>
        <v>23335339231.479996</v>
      </c>
      <c r="K6" s="10">
        <f>+K4+K5</f>
        <v>38047699692.410004</v>
      </c>
    </row>
    <row r="7" spans="1:11" x14ac:dyDescent="0.25">
      <c r="A7" s="291" t="s">
        <v>3</v>
      </c>
      <c r="B7" s="292"/>
      <c r="C7" s="292"/>
      <c r="D7" s="292"/>
      <c r="E7" s="292"/>
      <c r="F7" s="292"/>
      <c r="G7" s="293"/>
      <c r="I7" s="1" t="s">
        <v>108</v>
      </c>
      <c r="J7" s="15">
        <f>+J3-J4-J5</f>
        <v>2.86102294921875E-5</v>
      </c>
      <c r="K7" s="15">
        <f>+K3-K4-K5</f>
        <v>-7.152557373046875E-6</v>
      </c>
    </row>
    <row r="8" spans="1:11" ht="16.5" thickBot="1" x14ac:dyDescent="0.3">
      <c r="A8" s="170"/>
      <c r="B8" s="171"/>
      <c r="C8" s="172"/>
      <c r="D8" s="172"/>
      <c r="E8" s="172"/>
      <c r="F8" s="173"/>
      <c r="G8" s="174"/>
    </row>
    <row r="9" spans="1:11" s="179" customFormat="1" ht="16.5" thickBot="1" x14ac:dyDescent="0.3">
      <c r="A9" s="175" t="s">
        <v>4</v>
      </c>
      <c r="B9" s="176"/>
      <c r="C9" s="166" t="s">
        <v>5</v>
      </c>
      <c r="D9" s="33" t="s">
        <v>1885</v>
      </c>
      <c r="E9" s="33" t="s">
        <v>63</v>
      </c>
      <c r="F9" s="177" t="s">
        <v>6</v>
      </c>
      <c r="G9" s="178" t="s">
        <v>7</v>
      </c>
      <c r="I9" s="10"/>
    </row>
    <row r="10" spans="1:11" s="5" customFormat="1" x14ac:dyDescent="0.25">
      <c r="A10" s="164"/>
      <c r="B10" s="165">
        <v>1</v>
      </c>
      <c r="C10" s="4" t="s">
        <v>8</v>
      </c>
      <c r="D10" s="14">
        <f>+D11+D14+D16+D19+D21+D32</f>
        <v>23335339231.480026</v>
      </c>
      <c r="E10" s="14">
        <f>+E11+E14+E16+E19+E21+E32</f>
        <v>38047699692.409996</v>
      </c>
      <c r="F10" s="39">
        <f t="shared" ref="F10:F19" si="0">(D10/E10)-1</f>
        <v>-0.3866819960173542</v>
      </c>
      <c r="G10" s="180">
        <f>D10-E10</f>
        <v>-14712360460.92997</v>
      </c>
      <c r="I10" s="15"/>
    </row>
    <row r="11" spans="1:11" s="5" customFormat="1" x14ac:dyDescent="0.25">
      <c r="A11" s="8" t="s">
        <v>1494</v>
      </c>
      <c r="B11" s="32">
        <v>11</v>
      </c>
      <c r="C11" s="5" t="s">
        <v>9</v>
      </c>
      <c r="D11" s="29">
        <f>+D12+D13</f>
        <v>9054770754.0100231</v>
      </c>
      <c r="E11" s="29">
        <f>+E12+E13</f>
        <v>3191618433.7899981</v>
      </c>
      <c r="F11" s="181">
        <f t="shared" si="0"/>
        <v>1.8370467654109959</v>
      </c>
      <c r="G11" s="158">
        <f>D11-E11</f>
        <v>5863152320.2200251</v>
      </c>
      <c r="I11" s="15"/>
    </row>
    <row r="12" spans="1:11" x14ac:dyDescent="0.25">
      <c r="A12" s="6" t="s">
        <v>1823</v>
      </c>
      <c r="B12" s="11">
        <v>1110</v>
      </c>
      <c r="C12" s="1" t="s">
        <v>10</v>
      </c>
      <c r="D12" s="12">
        <f>+'BG JUN 2024'!G4+'BG JUN 2024'!G9</f>
        <v>8733861128.6400223</v>
      </c>
      <c r="E12" s="12">
        <f>+'BG JUNIO 2023'!D9</f>
        <v>2870711340.9599981</v>
      </c>
      <c r="F12" s="19">
        <f t="shared" si="0"/>
        <v>2.0424031159187606</v>
      </c>
      <c r="G12" s="159">
        <f>D12-E12</f>
        <v>5863149787.6800241</v>
      </c>
      <c r="I12" s="5"/>
    </row>
    <row r="13" spans="1:11" x14ac:dyDescent="0.25">
      <c r="A13" s="6" t="s">
        <v>1824</v>
      </c>
      <c r="B13" s="11">
        <v>1132</v>
      </c>
      <c r="C13" s="1" t="s">
        <v>11</v>
      </c>
      <c r="D13" s="12">
        <f>+'BG JUN 2024'!G131</f>
        <v>320909625.36999995</v>
      </c>
      <c r="E13" s="12">
        <f>+'BG JUNIO 2023'!D125</f>
        <v>320907092.82999992</v>
      </c>
      <c r="F13" s="19">
        <f t="shared" si="0"/>
        <v>7.8918168422426049E-6</v>
      </c>
      <c r="G13" s="159">
        <f>D13-E13</f>
        <v>2532.5400000214577</v>
      </c>
    </row>
    <row r="14" spans="1:11" s="5" customFormat="1" x14ac:dyDescent="0.25">
      <c r="A14" s="8" t="s">
        <v>1825</v>
      </c>
      <c r="B14" s="32">
        <v>12</v>
      </c>
      <c r="C14" s="5" t="s">
        <v>12</v>
      </c>
      <c r="D14" s="29">
        <f>+D15</f>
        <v>1608667900.7600002</v>
      </c>
      <c r="E14" s="29">
        <f>+E15</f>
        <v>1595071119.4000001</v>
      </c>
      <c r="F14" s="181">
        <f t="shared" si="0"/>
        <v>8.5242477245244253E-3</v>
      </c>
      <c r="G14" s="158">
        <f t="shared" ref="G14:G20" si="1">D14-E14</f>
        <v>13596781.360000134</v>
      </c>
    </row>
    <row r="15" spans="1:11" x14ac:dyDescent="0.25">
      <c r="A15" s="6" t="s">
        <v>1826</v>
      </c>
      <c r="B15" s="11">
        <v>1221</v>
      </c>
      <c r="C15" s="1" t="s">
        <v>13</v>
      </c>
      <c r="D15" s="12">
        <f>+'BG JUN 2024'!G142</f>
        <v>1608667900.7600002</v>
      </c>
      <c r="E15" s="12">
        <f>+'BG JUNIO 2023'!D136</f>
        <v>1595071119.4000001</v>
      </c>
      <c r="F15" s="19">
        <f t="shared" si="0"/>
        <v>8.5242477245244253E-3</v>
      </c>
      <c r="G15" s="159">
        <f t="shared" si="1"/>
        <v>13596781.360000134</v>
      </c>
    </row>
    <row r="16" spans="1:11" s="5" customFormat="1" x14ac:dyDescent="0.25">
      <c r="A16" s="8" t="s">
        <v>1827</v>
      </c>
      <c r="B16" s="32">
        <v>13</v>
      </c>
      <c r="C16" s="5" t="s">
        <v>14</v>
      </c>
      <c r="D16" s="29">
        <f>+D17+D18</f>
        <v>9539793263.9099998</v>
      </c>
      <c r="E16" s="29">
        <f>+E17+E18</f>
        <v>1498028949.2999997</v>
      </c>
      <c r="F16" s="181">
        <f t="shared" si="0"/>
        <v>5.3682302457290714</v>
      </c>
      <c r="G16" s="158">
        <f t="shared" si="1"/>
        <v>8041764314.6100006</v>
      </c>
      <c r="I16" s="1"/>
    </row>
    <row r="17" spans="1:10" x14ac:dyDescent="0.25">
      <c r="A17" s="6"/>
      <c r="B17" s="11">
        <v>1317</v>
      </c>
      <c r="C17" s="1" t="s">
        <v>15</v>
      </c>
      <c r="D17" s="12">
        <f>+'BG JUN 2024'!G149+'BG JUN 2024'!G180</f>
        <v>9291745627.7999992</v>
      </c>
      <c r="E17" s="12">
        <f>+'BG JUNIO 2023'!D143</f>
        <v>1311515636.9899998</v>
      </c>
      <c r="F17" s="19">
        <f t="shared" si="0"/>
        <v>6.0847387295549629</v>
      </c>
      <c r="G17" s="159">
        <f t="shared" si="1"/>
        <v>7980229990.8099995</v>
      </c>
    </row>
    <row r="18" spans="1:10" x14ac:dyDescent="0.25">
      <c r="A18" s="6"/>
      <c r="B18" s="11">
        <v>1384</v>
      </c>
      <c r="C18" s="1" t="s">
        <v>16</v>
      </c>
      <c r="D18" s="12">
        <f>+'BG JUN 2024'!G162</f>
        <v>248047636.11000001</v>
      </c>
      <c r="E18" s="12">
        <f>+'BG JUNIO 2023'!D152</f>
        <v>186513312.31</v>
      </c>
      <c r="F18" s="19">
        <f t="shared" si="0"/>
        <v>0.32991920543304198</v>
      </c>
      <c r="G18" s="159">
        <f t="shared" si="1"/>
        <v>61534323.800000012</v>
      </c>
      <c r="I18" s="5"/>
    </row>
    <row r="19" spans="1:10" s="5" customFormat="1" x14ac:dyDescent="0.25">
      <c r="A19" s="8" t="s">
        <v>1828</v>
      </c>
      <c r="B19" s="32">
        <v>15</v>
      </c>
      <c r="C19" s="5" t="s">
        <v>17</v>
      </c>
      <c r="D19" s="29">
        <f>+D20</f>
        <v>99119362</v>
      </c>
      <c r="E19" s="29">
        <f>+E20</f>
        <v>232140770</v>
      </c>
      <c r="F19" s="181">
        <f t="shared" si="0"/>
        <v>-0.57302044789461148</v>
      </c>
      <c r="G19" s="158">
        <f t="shared" si="1"/>
        <v>-133021408</v>
      </c>
    </row>
    <row r="20" spans="1:10" x14ac:dyDescent="0.25">
      <c r="A20" s="6"/>
      <c r="B20" s="11">
        <v>1514</v>
      </c>
      <c r="C20" s="1" t="s">
        <v>18</v>
      </c>
      <c r="D20" s="12">
        <f>+'BG JUN 2024'!G186</f>
        <v>99119362</v>
      </c>
      <c r="E20" s="12">
        <f>+'BG JUNIO 2023'!D168</f>
        <v>232140770</v>
      </c>
      <c r="F20" s="19">
        <f t="shared" ref="F20:F31" si="2">(D20/E20)-1</f>
        <v>-0.57302044789461148</v>
      </c>
      <c r="G20" s="159">
        <f t="shared" si="1"/>
        <v>-133021408</v>
      </c>
    </row>
    <row r="21" spans="1:10" s="5" customFormat="1" x14ac:dyDescent="0.25">
      <c r="A21" s="8" t="s">
        <v>1829</v>
      </c>
      <c r="B21" s="32">
        <v>16</v>
      </c>
      <c r="C21" s="5" t="s">
        <v>19</v>
      </c>
      <c r="D21" s="29">
        <f>+D22+D23+D24+D25+D26+D27+D28+D29+D30+D31</f>
        <v>2117360036.7600002</v>
      </c>
      <c r="E21" s="29">
        <f>+E22+E23+E24+E25+E26+E27+E28+E29+E30+E31</f>
        <v>29972509276.220001</v>
      </c>
      <c r="F21" s="181">
        <f t="shared" si="2"/>
        <v>-0.92935659749916566</v>
      </c>
      <c r="G21" s="158">
        <f>D21-E21</f>
        <v>-27855149239.459999</v>
      </c>
    </row>
    <row r="22" spans="1:10" x14ac:dyDescent="0.25">
      <c r="A22" s="6"/>
      <c r="B22" s="11">
        <v>1605</v>
      </c>
      <c r="C22" s="1" t="s">
        <v>20</v>
      </c>
      <c r="D22" s="12">
        <f>+'BG JUN 2024'!G192</f>
        <v>1069764000</v>
      </c>
      <c r="E22" s="12">
        <f>+'BG JUNIO 2023'!D174</f>
        <v>1069764000</v>
      </c>
      <c r="F22" s="19">
        <f t="shared" si="2"/>
        <v>0</v>
      </c>
      <c r="G22" s="159">
        <f>D22-E22</f>
        <v>0</v>
      </c>
      <c r="I22"/>
      <c r="J22" s="149"/>
    </row>
    <row r="23" spans="1:10" x14ac:dyDescent="0.25">
      <c r="A23" s="6"/>
      <c r="B23" s="11">
        <v>1615</v>
      </c>
      <c r="C23" s="1" t="s">
        <v>21</v>
      </c>
      <c r="D23" s="12">
        <f>+'BG JUN 2024'!G197</f>
        <v>42120000</v>
      </c>
      <c r="E23" s="12">
        <f>+'BG JUNIO 2023'!D179</f>
        <v>42120000</v>
      </c>
      <c r="F23" s="19">
        <f t="shared" si="2"/>
        <v>0</v>
      </c>
      <c r="G23" s="159">
        <f t="shared" ref="G23:G31" si="3">D23-E23</f>
        <v>0</v>
      </c>
      <c r="I23"/>
      <c r="J23" s="149"/>
    </row>
    <row r="24" spans="1:10" x14ac:dyDescent="0.25">
      <c r="A24" s="6"/>
      <c r="B24" s="11">
        <v>1635</v>
      </c>
      <c r="C24" s="1" t="s">
        <v>22</v>
      </c>
      <c r="D24" s="12">
        <f>+'BG JUN 2024'!G202</f>
        <v>55400000</v>
      </c>
      <c r="E24" s="12">
        <f>+'BG JUNIO 2023'!D184</f>
        <v>55400000</v>
      </c>
      <c r="F24" s="19">
        <f t="shared" si="2"/>
        <v>0</v>
      </c>
      <c r="G24" s="159">
        <f t="shared" si="3"/>
        <v>0</v>
      </c>
      <c r="I24"/>
      <c r="J24" s="149"/>
    </row>
    <row r="25" spans="1:10" x14ac:dyDescent="0.25">
      <c r="A25" s="6"/>
      <c r="B25" s="11">
        <v>1640</v>
      </c>
      <c r="C25" s="1" t="s">
        <v>23</v>
      </c>
      <c r="D25" s="12">
        <f>+'BG JUN 2024'!G207</f>
        <v>489580080</v>
      </c>
      <c r="E25" s="12">
        <f>+'BG JUNIO 2023'!D189</f>
        <v>489580080</v>
      </c>
      <c r="F25" s="19">
        <f t="shared" si="2"/>
        <v>0</v>
      </c>
      <c r="G25" s="159">
        <f t="shared" si="3"/>
        <v>0</v>
      </c>
      <c r="I25"/>
      <c r="J25" s="149"/>
    </row>
    <row r="26" spans="1:10" x14ac:dyDescent="0.25">
      <c r="A26" s="6"/>
      <c r="B26" s="11">
        <v>1650</v>
      </c>
      <c r="C26" s="1" t="s">
        <v>24</v>
      </c>
      <c r="D26" s="12">
        <v>0</v>
      </c>
      <c r="E26" s="12">
        <f>+'BG JUNIO 2023'!D194</f>
        <v>27635122931</v>
      </c>
      <c r="F26" s="19">
        <f t="shared" si="2"/>
        <v>-1</v>
      </c>
      <c r="G26" s="159">
        <f t="shared" si="3"/>
        <v>-27635122931</v>
      </c>
      <c r="I26"/>
      <c r="J26" s="149"/>
    </row>
    <row r="27" spans="1:10" x14ac:dyDescent="0.25">
      <c r="A27" s="6"/>
      <c r="B27" s="11">
        <v>1655</v>
      </c>
      <c r="C27" s="1" t="s">
        <v>25</v>
      </c>
      <c r="D27" s="12">
        <f>+'BG JUN 2024'!G212</f>
        <v>55252653</v>
      </c>
      <c r="E27" s="12">
        <f>+'BG JUNIO 2023'!D200</f>
        <v>55252653</v>
      </c>
      <c r="F27" s="19">
        <f t="shared" si="2"/>
        <v>0</v>
      </c>
      <c r="G27" s="159">
        <f t="shared" si="3"/>
        <v>0</v>
      </c>
      <c r="I27"/>
      <c r="J27" s="149"/>
    </row>
    <row r="28" spans="1:10" x14ac:dyDescent="0.25">
      <c r="A28" s="6"/>
      <c r="B28" s="11">
        <v>1665</v>
      </c>
      <c r="C28" s="1" t="s">
        <v>26</v>
      </c>
      <c r="D28" s="12">
        <f>+'BG JUN 2024'!G221</f>
        <v>112716041.18000001</v>
      </c>
      <c r="E28" s="12">
        <f>+'BG JUNIO 2023'!D209</f>
        <v>113488946.18000001</v>
      </c>
      <c r="F28" s="19">
        <f t="shared" si="2"/>
        <v>-6.8103989508734308E-3</v>
      </c>
      <c r="G28" s="159">
        <f t="shared" si="3"/>
        <v>-772905</v>
      </c>
      <c r="I28"/>
      <c r="J28" s="149"/>
    </row>
    <row r="29" spans="1:10" x14ac:dyDescent="0.25">
      <c r="A29" s="6"/>
      <c r="B29" s="11">
        <v>1670</v>
      </c>
      <c r="C29" s="1" t="s">
        <v>27</v>
      </c>
      <c r="D29" s="12">
        <f>+'BG JUN 2024'!G232</f>
        <v>202984179</v>
      </c>
      <c r="E29" s="12">
        <f>+'BG JUNIO 2023'!D220</f>
        <v>202984179</v>
      </c>
      <c r="F29" s="19">
        <f t="shared" si="2"/>
        <v>0</v>
      </c>
      <c r="G29" s="159">
        <f t="shared" si="3"/>
        <v>0</v>
      </c>
      <c r="I29"/>
      <c r="J29" s="149"/>
    </row>
    <row r="30" spans="1:10" x14ac:dyDescent="0.25">
      <c r="A30" s="6"/>
      <c r="B30" s="11">
        <v>1675</v>
      </c>
      <c r="C30" s="1" t="s">
        <v>28</v>
      </c>
      <c r="D30" s="12">
        <f>+'BG JUN 2024'!G244</f>
        <v>1017358529</v>
      </c>
      <c r="E30" s="12">
        <f>+'BG JUNIO 2023'!D232</f>
        <v>1017358529</v>
      </c>
      <c r="F30" s="19">
        <f t="shared" si="2"/>
        <v>0</v>
      </c>
      <c r="G30" s="159">
        <f t="shared" si="3"/>
        <v>0</v>
      </c>
      <c r="I30"/>
      <c r="J30" s="149"/>
    </row>
    <row r="31" spans="1:10" x14ac:dyDescent="0.25">
      <c r="A31" s="6"/>
      <c r="B31" s="11">
        <v>1685</v>
      </c>
      <c r="C31" s="1" t="s">
        <v>29</v>
      </c>
      <c r="D31" s="12">
        <f>+'BG JUN 2024'!G256</f>
        <v>-927815445.41999996</v>
      </c>
      <c r="E31" s="12">
        <f>+'BG JUNIO 2023'!D244</f>
        <v>-708562041.95999992</v>
      </c>
      <c r="F31" s="19">
        <f t="shared" si="2"/>
        <v>0.3094343056445823</v>
      </c>
      <c r="G31" s="159">
        <f t="shared" si="3"/>
        <v>-219253403.46000004</v>
      </c>
    </row>
    <row r="32" spans="1:10" s="5" customFormat="1" x14ac:dyDescent="0.25">
      <c r="A32" s="8"/>
      <c r="B32" s="32">
        <v>19</v>
      </c>
      <c r="C32" s="5" t="s">
        <v>30</v>
      </c>
      <c r="D32" s="29">
        <f>+D33+D34+D35+D36+D37+D38</f>
        <v>915627914.04000008</v>
      </c>
      <c r="E32" s="29">
        <f>+E33+E34+E35+E36+E37+E38</f>
        <v>1558331143.7</v>
      </c>
      <c r="F32" s="181">
        <f t="shared" ref="F32:F64" si="4">(D32/E32)-1</f>
        <v>-0.41243045950683321</v>
      </c>
      <c r="G32" s="158">
        <f>D32-E32</f>
        <v>-642703229.65999997</v>
      </c>
      <c r="I32" s="1"/>
    </row>
    <row r="33" spans="1:9" x14ac:dyDescent="0.25">
      <c r="A33" s="6"/>
      <c r="B33" s="11">
        <v>1905</v>
      </c>
      <c r="C33" s="1" t="s">
        <v>31</v>
      </c>
      <c r="D33" s="12">
        <f>+'BG JUN 2024'!G292</f>
        <v>51980637.380000003</v>
      </c>
      <c r="E33" s="12">
        <f>+'BG JUNIO 2023'!D280</f>
        <v>51660936.380000003</v>
      </c>
      <c r="F33" s="19">
        <f t="shared" si="4"/>
        <v>6.1884476434648228E-3</v>
      </c>
      <c r="G33" s="159">
        <f>D33-E33</f>
        <v>319701</v>
      </c>
    </row>
    <row r="34" spans="1:9" x14ac:dyDescent="0.25">
      <c r="A34" s="6"/>
      <c r="B34" s="11">
        <v>1906</v>
      </c>
      <c r="C34" s="1" t="s">
        <v>32</v>
      </c>
      <c r="D34" s="12">
        <f>+'BG JUN 2024'!G295</f>
        <v>97397761</v>
      </c>
      <c r="E34" s="12">
        <f>+'BG JUNIO 2023'!D291</f>
        <v>97397761</v>
      </c>
      <c r="F34" s="19">
        <f t="shared" si="4"/>
        <v>0</v>
      </c>
      <c r="G34" s="159">
        <f t="shared" ref="G34:G38" si="5">D34-E34</f>
        <v>0</v>
      </c>
    </row>
    <row r="35" spans="1:9" x14ac:dyDescent="0.25">
      <c r="A35" s="6"/>
      <c r="B35" s="11">
        <v>1907</v>
      </c>
      <c r="C35" s="1" t="s">
        <v>33</v>
      </c>
      <c r="D35" s="12">
        <f>+'BG JUN 2024'!G304</f>
        <v>706700733.35000002</v>
      </c>
      <c r="E35" s="12">
        <f>+'BG JUNIO 2023'!D300</f>
        <v>1132134705.4299998</v>
      </c>
      <c r="F35" s="19">
        <f t="shared" si="4"/>
        <v>-0.37578034666679905</v>
      </c>
      <c r="G35" s="159">
        <f t="shared" si="5"/>
        <v>-425433972.0799998</v>
      </c>
    </row>
    <row r="36" spans="1:9" x14ac:dyDescent="0.25">
      <c r="A36" s="6"/>
      <c r="B36" s="11">
        <v>1909</v>
      </c>
      <c r="C36" s="1" t="s">
        <v>34</v>
      </c>
      <c r="D36" s="12">
        <f>+'BG JUN 2024'!G343</f>
        <v>58402851</v>
      </c>
      <c r="E36" s="12">
        <f>+'BG JUNIO 2023'!D341</f>
        <v>275476143</v>
      </c>
      <c r="F36" s="19">
        <f t="shared" si="4"/>
        <v>-0.78799307132741436</v>
      </c>
      <c r="G36" s="159">
        <f t="shared" si="5"/>
        <v>-217073292</v>
      </c>
    </row>
    <row r="37" spans="1:9" x14ac:dyDescent="0.25">
      <c r="A37" s="6" t="s">
        <v>1830</v>
      </c>
      <c r="B37" s="11">
        <v>1970</v>
      </c>
      <c r="C37" s="1" t="s">
        <v>35</v>
      </c>
      <c r="D37" s="12">
        <f>+'BG JUN 2024'!G348</f>
        <v>132414532.18000001</v>
      </c>
      <c r="E37" s="12">
        <f>+'BG JUNIO 2023'!D346</f>
        <v>132414532.18000001</v>
      </c>
      <c r="F37" s="19">
        <f t="shared" si="4"/>
        <v>0</v>
      </c>
      <c r="G37" s="159">
        <f t="shared" si="5"/>
        <v>0</v>
      </c>
      <c r="I37" s="22"/>
    </row>
    <row r="38" spans="1:9" ht="16.5" thickBot="1" x14ac:dyDescent="0.3">
      <c r="A38" s="182"/>
      <c r="B38" s="183">
        <v>1975</v>
      </c>
      <c r="C38" s="184" t="s">
        <v>36</v>
      </c>
      <c r="D38" s="30">
        <f>+'BG JUN 2024'!G356</f>
        <v>-131268600.86999999</v>
      </c>
      <c r="E38" s="30">
        <f>+'BG JUNIO 2023'!D354</f>
        <v>-130752934.29000001</v>
      </c>
      <c r="F38" s="19">
        <f t="shared" si="4"/>
        <v>3.9438241504872185E-3</v>
      </c>
      <c r="G38" s="159">
        <f t="shared" si="5"/>
        <v>-515666.57999998331</v>
      </c>
      <c r="I38" s="22"/>
    </row>
    <row r="39" spans="1:9" s="5" customFormat="1" x14ac:dyDescent="0.25">
      <c r="A39" s="164"/>
      <c r="B39" s="165">
        <v>2</v>
      </c>
      <c r="C39" s="4" t="s">
        <v>37</v>
      </c>
      <c r="D39" s="14">
        <f>+D43+D51+D53+D56</f>
        <v>19580272679.809998</v>
      </c>
      <c r="E39" s="14">
        <f>+E40+E43+E51+E53+E56</f>
        <v>35350281186.730003</v>
      </c>
      <c r="F39" s="39">
        <f t="shared" si="4"/>
        <v>-0.44610701746949166</v>
      </c>
      <c r="G39" s="180">
        <f>D39-E39</f>
        <v>-15770008506.920006</v>
      </c>
      <c r="H39" s="22"/>
      <c r="I39" s="15"/>
    </row>
    <row r="40" spans="1:9" s="5" customFormat="1" x14ac:dyDescent="0.25">
      <c r="A40" s="8" t="s">
        <v>1495</v>
      </c>
      <c r="B40" s="32">
        <v>23</v>
      </c>
      <c r="C40" s="5" t="s">
        <v>38</v>
      </c>
      <c r="D40" s="29">
        <f>+D41+D42</f>
        <v>0</v>
      </c>
      <c r="E40" s="29">
        <f>+E41+E42</f>
        <v>23072015201</v>
      </c>
      <c r="F40" s="181">
        <f t="shared" si="4"/>
        <v>-1</v>
      </c>
      <c r="G40" s="158">
        <f>D40-E40</f>
        <v>-23072015201</v>
      </c>
      <c r="I40" s="1"/>
    </row>
    <row r="41" spans="1:9" x14ac:dyDescent="0.25">
      <c r="A41" s="6"/>
      <c r="B41" s="11">
        <v>2313</v>
      </c>
      <c r="C41" s="1" t="s">
        <v>39</v>
      </c>
      <c r="D41" s="12">
        <v>0</v>
      </c>
      <c r="E41" s="12">
        <f>+'BG JUNIO 2023'!D365</f>
        <v>0</v>
      </c>
      <c r="F41" s="19">
        <v>0</v>
      </c>
      <c r="G41" s="158">
        <f t="shared" ref="G41:G42" si="6">D41-E41</f>
        <v>0</v>
      </c>
      <c r="I41" s="5"/>
    </row>
    <row r="42" spans="1:9" x14ac:dyDescent="0.25">
      <c r="A42" s="6"/>
      <c r="B42" s="11">
        <v>2314</v>
      </c>
      <c r="C42" s="1" t="s">
        <v>40</v>
      </c>
      <c r="D42" s="12">
        <v>0</v>
      </c>
      <c r="E42" s="12">
        <f>-'BG JUNIO 2023'!D381</f>
        <v>23072015201</v>
      </c>
      <c r="F42" s="19">
        <f t="shared" si="4"/>
        <v>-1</v>
      </c>
      <c r="G42" s="159">
        <f t="shared" si="6"/>
        <v>-23072015201</v>
      </c>
    </row>
    <row r="43" spans="1:9" s="5" customFormat="1" x14ac:dyDescent="0.25">
      <c r="A43" s="8" t="s">
        <v>1831</v>
      </c>
      <c r="B43" s="32">
        <v>24</v>
      </c>
      <c r="C43" s="5" t="s">
        <v>41</v>
      </c>
      <c r="D43" s="29">
        <f>+D44+D45+D46+D47+D48+D49+D50</f>
        <v>4477942971.1399994</v>
      </c>
      <c r="E43" s="29">
        <f>+E44+E45+E46+E47+E48+E49+E50</f>
        <v>9101858219.0599995</v>
      </c>
      <c r="F43" s="181">
        <f>(D43/E43)-1</f>
        <v>-0.50801881732646215</v>
      </c>
      <c r="G43" s="158">
        <f>D43-E43</f>
        <v>-4623915247.9200001</v>
      </c>
      <c r="I43" s="1"/>
    </row>
    <row r="44" spans="1:9" x14ac:dyDescent="0.25">
      <c r="A44" s="6"/>
      <c r="B44" s="11">
        <v>2401</v>
      </c>
      <c r="C44" s="1" t="s">
        <v>42</v>
      </c>
      <c r="D44" s="12">
        <f>-'BG JUN 2024'!G381</f>
        <v>206838861.42000002</v>
      </c>
      <c r="E44" s="12">
        <f>-'BG JUNIO 2023'!D396</f>
        <v>749876150.46000004</v>
      </c>
      <c r="F44" s="19">
        <f>(D44/E44)-1</f>
        <v>-0.72416930276670644</v>
      </c>
      <c r="G44" s="159">
        <f>D44-E44</f>
        <v>-543037289.03999996</v>
      </c>
    </row>
    <row r="45" spans="1:9" x14ac:dyDescent="0.25">
      <c r="A45" s="6" t="s">
        <v>2541</v>
      </c>
      <c r="B45" s="11">
        <v>2407</v>
      </c>
      <c r="C45" s="1" t="s">
        <v>43</v>
      </c>
      <c r="D45" s="12">
        <f>-'BG JUN 2024'!G411</f>
        <v>1093922125.6699998</v>
      </c>
      <c r="E45" s="12">
        <f>-'BG JUNIO 2023'!D424</f>
        <v>1076699772.8599999</v>
      </c>
      <c r="F45" s="19">
        <f t="shared" ref="F45:F50" si="7">(D45/E45)-1</f>
        <v>1.5995501479723284E-2</v>
      </c>
      <c r="G45" s="159">
        <f t="shared" ref="G45:G50" si="8">D45-E45</f>
        <v>17222352.809999943</v>
      </c>
    </row>
    <row r="46" spans="1:9" x14ac:dyDescent="0.25">
      <c r="A46" s="6"/>
      <c r="B46" s="11">
        <v>2424</v>
      </c>
      <c r="C46" s="1" t="s">
        <v>44</v>
      </c>
      <c r="D46" s="12">
        <f>-'BG JUN 2024'!G477</f>
        <v>63048602.170000002</v>
      </c>
      <c r="E46" s="12">
        <f>-'BG JUNIO 2023'!D483</f>
        <v>58770963.669999994</v>
      </c>
      <c r="F46" s="19">
        <f t="shared" si="7"/>
        <v>7.2784896365134077E-2</v>
      </c>
      <c r="G46" s="159">
        <f t="shared" si="8"/>
        <v>4277638.5000000075</v>
      </c>
    </row>
    <row r="47" spans="1:9" x14ac:dyDescent="0.25">
      <c r="A47" s="6"/>
      <c r="B47" s="11">
        <v>2436</v>
      </c>
      <c r="C47" s="1" t="s">
        <v>45</v>
      </c>
      <c r="D47" s="12">
        <f>-'BG JUN 2024'!G494</f>
        <v>67047220.509999998</v>
      </c>
      <c r="E47" s="12">
        <f>-'BG JUNIO 2023'!D500</f>
        <v>31876294.509999938</v>
      </c>
      <c r="F47" s="19">
        <f t="shared" si="7"/>
        <v>1.1033567903874948</v>
      </c>
      <c r="G47" s="159">
        <f t="shared" si="8"/>
        <v>35170926.00000006</v>
      </c>
    </row>
    <row r="48" spans="1:9" x14ac:dyDescent="0.25">
      <c r="A48" s="6"/>
      <c r="B48" s="11">
        <v>2440</v>
      </c>
      <c r="C48" s="1" t="s">
        <v>46</v>
      </c>
      <c r="D48" s="12">
        <f>-'BG JUN 2024'!G537</f>
        <v>167332927.06999999</v>
      </c>
      <c r="E48" s="12">
        <f>-'BG JUNIO 2023'!D534</f>
        <v>141151027.56999999</v>
      </c>
      <c r="F48" s="19">
        <f t="shared" si="7"/>
        <v>0.18548855046071711</v>
      </c>
      <c r="G48" s="159">
        <f t="shared" si="8"/>
        <v>26181899.5</v>
      </c>
    </row>
    <row r="49" spans="1:12" x14ac:dyDescent="0.25">
      <c r="A49" s="6"/>
      <c r="B49" s="11">
        <v>2445</v>
      </c>
      <c r="C49" s="1" t="s">
        <v>47</v>
      </c>
      <c r="D49" s="12">
        <f>-'BG JUN 2024'!G588</f>
        <v>70153997.700000003</v>
      </c>
      <c r="E49" s="12">
        <f>-'BG JUNIO 2023'!D582</f>
        <v>7852490.700000003</v>
      </c>
      <c r="F49" s="19">
        <f t="shared" si="7"/>
        <v>7.9339803611610744</v>
      </c>
      <c r="G49" s="159">
        <f t="shared" si="8"/>
        <v>62301507</v>
      </c>
      <c r="I49" s="5"/>
    </row>
    <row r="50" spans="1:12" x14ac:dyDescent="0.25">
      <c r="A50" s="6"/>
      <c r="B50" s="11">
        <v>2490</v>
      </c>
      <c r="C50" s="1" t="s">
        <v>48</v>
      </c>
      <c r="D50" s="12">
        <f>-'BG JUN 2024'!G605</f>
        <v>2809599236.599999</v>
      </c>
      <c r="E50" s="12">
        <f>-'BG JUNIO 2023'!D607</f>
        <v>7035631519.29</v>
      </c>
      <c r="F50" s="19">
        <f t="shared" si="7"/>
        <v>-0.60066140062953022</v>
      </c>
      <c r="G50" s="159">
        <f t="shared" si="8"/>
        <v>-4226032282.690001</v>
      </c>
    </row>
    <row r="51" spans="1:12" s="5" customFormat="1" x14ac:dyDescent="0.25">
      <c r="A51" s="8" t="s">
        <v>1832</v>
      </c>
      <c r="B51" s="32">
        <v>25</v>
      </c>
      <c r="C51" s="5" t="s">
        <v>49</v>
      </c>
      <c r="D51" s="29">
        <f>+D52</f>
        <v>579766918.67000008</v>
      </c>
      <c r="E51" s="29">
        <f>+E52</f>
        <v>461793371.67000002</v>
      </c>
      <c r="F51" s="181">
        <f t="shared" si="4"/>
        <v>0.25546825536574524</v>
      </c>
      <c r="G51" s="158">
        <f t="shared" ref="G51:G64" si="9">D51-E51</f>
        <v>117973547.00000006</v>
      </c>
    </row>
    <row r="52" spans="1:12" x14ac:dyDescent="0.25">
      <c r="A52" s="6"/>
      <c r="B52" s="11">
        <v>2511</v>
      </c>
      <c r="C52" s="1" t="s">
        <v>50</v>
      </c>
      <c r="D52" s="12">
        <f>-'BG JUN 2024'!G682</f>
        <v>579766918.67000008</v>
      </c>
      <c r="E52" s="12">
        <f>-'BG JUNIO 2023'!D673</f>
        <v>461793371.67000002</v>
      </c>
      <c r="F52" s="19">
        <f t="shared" si="4"/>
        <v>0.25546825536574524</v>
      </c>
      <c r="G52" s="159">
        <f t="shared" si="9"/>
        <v>117973547.00000006</v>
      </c>
    </row>
    <row r="53" spans="1:12" s="5" customFormat="1" x14ac:dyDescent="0.25">
      <c r="A53" s="8" t="s">
        <v>1833</v>
      </c>
      <c r="B53" s="32">
        <v>27</v>
      </c>
      <c r="C53" s="5" t="s">
        <v>51</v>
      </c>
      <c r="D53" s="29">
        <f>+D54+D55</f>
        <v>161493343</v>
      </c>
      <c r="E53" s="29">
        <f>+E54+E55</f>
        <v>688471652</v>
      </c>
      <c r="F53" s="181">
        <f t="shared" si="4"/>
        <v>-0.76543210961429686</v>
      </c>
      <c r="G53" s="158">
        <f t="shared" si="9"/>
        <v>-526978309</v>
      </c>
    </row>
    <row r="54" spans="1:12" x14ac:dyDescent="0.25">
      <c r="A54" s="6"/>
      <c r="B54" s="11">
        <v>2701</v>
      </c>
      <c r="C54" s="1" t="s">
        <v>52</v>
      </c>
      <c r="D54" s="12">
        <f>-'BG JUN 2024'!G753</f>
        <v>155000000</v>
      </c>
      <c r="E54" s="12">
        <f>-'BG JUNIO 2023'!D734</f>
        <v>155000000</v>
      </c>
      <c r="F54" s="19">
        <f t="shared" si="4"/>
        <v>0</v>
      </c>
      <c r="G54" s="159">
        <f t="shared" si="9"/>
        <v>0</v>
      </c>
      <c r="I54" s="5"/>
    </row>
    <row r="55" spans="1:12" x14ac:dyDescent="0.25">
      <c r="A55" s="6"/>
      <c r="B55" s="11">
        <v>2790</v>
      </c>
      <c r="C55" s="1" t="s">
        <v>53</v>
      </c>
      <c r="D55" s="12">
        <f>-'BG JUN 2024'!G758</f>
        <v>6493343</v>
      </c>
      <c r="E55" s="12">
        <f>-'BG JUNIO 2023'!D738</f>
        <v>533471652</v>
      </c>
      <c r="F55" s="19">
        <f t="shared" si="4"/>
        <v>-0.98782813861682006</v>
      </c>
      <c r="G55" s="159">
        <f t="shared" si="9"/>
        <v>-526978309</v>
      </c>
    </row>
    <row r="56" spans="1:12" s="5" customFormat="1" x14ac:dyDescent="0.25">
      <c r="A56" s="8" t="s">
        <v>1834</v>
      </c>
      <c r="B56" s="32">
        <v>29</v>
      </c>
      <c r="C56" s="5" t="s">
        <v>54</v>
      </c>
      <c r="D56" s="29">
        <f>+D57+D58</f>
        <v>14361069447</v>
      </c>
      <c r="E56" s="29">
        <f>+E57+E58</f>
        <v>2026142743.0000067</v>
      </c>
      <c r="F56" s="181">
        <f>(D56/E56)-1</f>
        <v>6.0878863281548927</v>
      </c>
      <c r="G56" s="158">
        <f t="shared" si="9"/>
        <v>12334926703.999992</v>
      </c>
    </row>
    <row r="57" spans="1:12" x14ac:dyDescent="0.25">
      <c r="A57" s="6"/>
      <c r="B57" s="11">
        <v>2901</v>
      </c>
      <c r="C57" s="1" t="s">
        <v>55</v>
      </c>
      <c r="D57" s="12">
        <f>-'BG JUN 2024'!G764</f>
        <v>314841518</v>
      </c>
      <c r="E57" s="12">
        <f>-'BG JUNIO 2023'!D745</f>
        <v>314841518</v>
      </c>
      <c r="F57" s="19">
        <f>(D57/E57)-1</f>
        <v>0</v>
      </c>
      <c r="G57" s="159">
        <f t="shared" si="9"/>
        <v>0</v>
      </c>
      <c r="I57" s="5"/>
    </row>
    <row r="58" spans="1:12" s="5" customFormat="1" ht="16.5" thickBot="1" x14ac:dyDescent="0.3">
      <c r="A58" s="182"/>
      <c r="B58" s="183">
        <v>2902</v>
      </c>
      <c r="C58" s="172" t="s">
        <v>56</v>
      </c>
      <c r="D58" s="31">
        <f>-'BG JUN 2024'!G769</f>
        <v>14046227929</v>
      </c>
      <c r="E58" s="31">
        <f>-'BG JUNIO 2023'!D749</f>
        <v>1711301225.0000067</v>
      </c>
      <c r="F58" s="185">
        <f>(D58/E58)-1</f>
        <v>7.2079225584612931</v>
      </c>
      <c r="G58" s="186">
        <f>D58-E58</f>
        <v>12334926703.999992</v>
      </c>
    </row>
    <row r="59" spans="1:12" s="5" customFormat="1" x14ac:dyDescent="0.25">
      <c r="A59" s="8">
        <v>3</v>
      </c>
      <c r="B59" s="32">
        <v>3</v>
      </c>
      <c r="C59" s="5" t="s">
        <v>57</v>
      </c>
      <c r="D59" s="29">
        <f>+D60</f>
        <v>3755066551.6700001</v>
      </c>
      <c r="E59" s="29">
        <f>+E60</f>
        <v>2697418505.6799998</v>
      </c>
      <c r="F59" s="181">
        <f t="shared" si="4"/>
        <v>0.39209638540066849</v>
      </c>
      <c r="G59" s="158">
        <f t="shared" si="9"/>
        <v>1057648045.9900002</v>
      </c>
      <c r="I59" s="1"/>
    </row>
    <row r="60" spans="1:12" s="5" customFormat="1" x14ac:dyDescent="0.25">
      <c r="A60" s="8"/>
      <c r="B60" s="32">
        <v>32</v>
      </c>
      <c r="C60" s="5" t="s">
        <v>58</v>
      </c>
      <c r="D60" s="29">
        <f>+D61+D62+D63+D64</f>
        <v>3755066551.6700001</v>
      </c>
      <c r="E60" s="29">
        <f>+E61+E62+E63+E64</f>
        <v>2697418505.6799998</v>
      </c>
      <c r="F60" s="181">
        <f t="shared" si="4"/>
        <v>0.39209638540066849</v>
      </c>
      <c r="G60" s="158">
        <f t="shared" si="9"/>
        <v>1057648045.9900002</v>
      </c>
      <c r="I60" s="1"/>
    </row>
    <row r="61" spans="1:12" x14ac:dyDescent="0.25">
      <c r="A61" s="6"/>
      <c r="B61" s="11">
        <v>3204</v>
      </c>
      <c r="C61" s="1" t="s">
        <v>59</v>
      </c>
      <c r="D61" s="12">
        <f>-'BG JUN 2024'!G983</f>
        <v>1500000000</v>
      </c>
      <c r="E61" s="12">
        <f>-'BG JUNIO 2023'!D929</f>
        <v>1500000000</v>
      </c>
      <c r="F61" s="19">
        <f t="shared" si="4"/>
        <v>0</v>
      </c>
      <c r="G61" s="159">
        <f t="shared" si="9"/>
        <v>0</v>
      </c>
    </row>
    <row r="62" spans="1:12" x14ac:dyDescent="0.25">
      <c r="A62" s="8" t="s">
        <v>1496</v>
      </c>
      <c r="B62" s="11">
        <v>3215</v>
      </c>
      <c r="C62" s="1" t="s">
        <v>60</v>
      </c>
      <c r="D62" s="12">
        <v>0</v>
      </c>
      <c r="E62" s="12">
        <f>-'BG JUNIO 2023'!D933</f>
        <v>130598027</v>
      </c>
      <c r="F62" s="19">
        <f t="shared" si="4"/>
        <v>-1</v>
      </c>
      <c r="G62" s="159">
        <f t="shared" si="9"/>
        <v>-130598027</v>
      </c>
      <c r="I62" s="15"/>
    </row>
    <row r="63" spans="1:12" x14ac:dyDescent="0.25">
      <c r="A63" s="6"/>
      <c r="B63" s="11">
        <v>3225</v>
      </c>
      <c r="C63" s="1" t="s">
        <v>61</v>
      </c>
      <c r="D63" s="12">
        <f>-'BG JUN 2024'!G988</f>
        <v>2643277045.0599999</v>
      </c>
      <c r="E63" s="12">
        <f>-'BG JUNIO 2023'!D937</f>
        <v>2072311816.8099999</v>
      </c>
      <c r="F63" s="19">
        <f t="shared" si="4"/>
        <v>0.2755209055020067</v>
      </c>
      <c r="G63" s="159">
        <f t="shared" si="9"/>
        <v>570965228.25</v>
      </c>
      <c r="L63" s="15"/>
    </row>
    <row r="64" spans="1:12" ht="16.5" thickBot="1" x14ac:dyDescent="0.3">
      <c r="A64" s="6"/>
      <c r="C64" s="1" t="s">
        <v>1493</v>
      </c>
      <c r="D64" s="12">
        <f>+'ER DICIEMBRE'!D42</f>
        <v>-388210493.38999999</v>
      </c>
      <c r="E64" s="12">
        <f>+'ER DICIEMBRE'!E42</f>
        <v>-1005491338.1300002</v>
      </c>
      <c r="F64" s="19">
        <f t="shared" si="4"/>
        <v>-0.61390965921995022</v>
      </c>
      <c r="G64" s="159">
        <f t="shared" si="9"/>
        <v>617280844.74000025</v>
      </c>
    </row>
    <row r="65" spans="1:9" x14ac:dyDescent="0.25">
      <c r="A65" s="187"/>
      <c r="B65" s="146"/>
      <c r="C65" s="188"/>
      <c r="D65" s="188"/>
      <c r="E65" s="21"/>
      <c r="F65" s="257"/>
      <c r="G65" s="258"/>
    </row>
    <row r="66" spans="1:9" x14ac:dyDescent="0.25">
      <c r="A66" s="47"/>
      <c r="B66" s="1"/>
      <c r="C66" s="189"/>
      <c r="D66" s="189"/>
      <c r="E66" s="189"/>
      <c r="F66" s="289"/>
      <c r="G66" s="289"/>
    </row>
    <row r="67" spans="1:9" x14ac:dyDescent="0.25">
      <c r="A67" s="47"/>
      <c r="B67" s="1"/>
      <c r="E67" s="1"/>
      <c r="F67" s="290"/>
      <c r="G67" s="290"/>
    </row>
    <row r="68" spans="1:9" x14ac:dyDescent="0.25">
      <c r="A68" s="47"/>
      <c r="B68" s="1"/>
      <c r="C68" s="356" t="s">
        <v>2555</v>
      </c>
      <c r="D68" s="355" t="s">
        <v>2555</v>
      </c>
      <c r="E68" s="355"/>
      <c r="F68" s="355"/>
      <c r="G68" s="169"/>
    </row>
    <row r="69" spans="1:9" x14ac:dyDescent="0.25">
      <c r="A69" s="291" t="s">
        <v>1842</v>
      </c>
      <c r="B69" s="292"/>
      <c r="C69" s="292"/>
      <c r="D69" s="292"/>
      <c r="E69" s="292"/>
      <c r="F69" s="292"/>
      <c r="G69" s="293"/>
    </row>
    <row r="70" spans="1:9" x14ac:dyDescent="0.25">
      <c r="A70" s="291" t="s">
        <v>1843</v>
      </c>
      <c r="B70" s="292"/>
      <c r="C70" s="292"/>
      <c r="D70" s="292"/>
      <c r="E70" s="292"/>
      <c r="F70" s="292"/>
      <c r="G70" s="293"/>
    </row>
    <row r="71" spans="1:9" x14ac:dyDescent="0.25">
      <c r="A71" s="163"/>
      <c r="B71" s="151"/>
      <c r="C71" s="32" t="s">
        <v>1845</v>
      </c>
      <c r="D71" s="5" t="s">
        <v>1847</v>
      </c>
      <c r="E71" s="5"/>
      <c r="F71" s="5"/>
      <c r="G71" s="190"/>
    </row>
    <row r="72" spans="1:9" x14ac:dyDescent="0.25">
      <c r="A72" s="47"/>
      <c r="B72" s="1"/>
      <c r="D72" s="32" t="s">
        <v>1844</v>
      </c>
      <c r="E72" s="32"/>
      <c r="F72" s="32"/>
      <c r="G72" s="191"/>
    </row>
    <row r="73" spans="1:9" x14ac:dyDescent="0.25">
      <c r="A73" s="47"/>
      <c r="B73" s="1"/>
      <c r="E73" s="1"/>
      <c r="F73" s="290"/>
      <c r="G73" s="290"/>
    </row>
    <row r="74" spans="1:9" x14ac:dyDescent="0.25">
      <c r="A74" s="163"/>
      <c r="B74" s="151"/>
      <c r="C74" s="196"/>
      <c r="D74" s="151"/>
      <c r="E74" s="151"/>
      <c r="F74" s="151"/>
      <c r="G74" s="44"/>
    </row>
    <row r="75" spans="1:9" s="195" customFormat="1" ht="16.5" thickBot="1" x14ac:dyDescent="0.3">
      <c r="A75" s="294" t="s">
        <v>1841</v>
      </c>
      <c r="B75" s="295"/>
      <c r="C75" s="295"/>
      <c r="D75" s="295"/>
      <c r="E75" s="295"/>
      <c r="F75" s="295"/>
      <c r="G75" s="296"/>
      <c r="I75" s="1"/>
    </row>
    <row r="76" spans="1:9" x14ac:dyDescent="0.25">
      <c r="C76" s="1" t="s">
        <v>62</v>
      </c>
    </row>
  </sheetData>
  <mergeCells count="12">
    <mergeCell ref="A69:G69"/>
    <mergeCell ref="A70:G70"/>
    <mergeCell ref="A75:G75"/>
    <mergeCell ref="F73:G73"/>
    <mergeCell ref="D68:F68"/>
    <mergeCell ref="F66:G66"/>
    <mergeCell ref="F67:G67"/>
    <mergeCell ref="A2:G2"/>
    <mergeCell ref="A4:G4"/>
    <mergeCell ref="A5:G5"/>
    <mergeCell ref="A6:G6"/>
    <mergeCell ref="A7:G7"/>
  </mergeCells>
  <phoneticPr fontId="31" type="noConversion"/>
  <pageMargins left="0.78740157480314965" right="0.23622047244094491" top="0.74803149606299213" bottom="0.74803149606299213" header="0.31496062992125984" footer="0.31496062992125984"/>
  <pageSetup scale="58" orientation="portrait" horizontalDpi="0" verticalDpi="0" r:id="rId1"/>
  <ignoredErrors>
    <ignoredError sqref="J4 J5:J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FE47-78BA-42D9-999D-7FE2284C271A}">
  <sheetPr>
    <tabColor rgb="FF00B0F0"/>
  </sheetPr>
  <dimension ref="A1:I995"/>
  <sheetViews>
    <sheetView topLeftCell="A294" zoomScaleNormal="100" workbookViewId="0">
      <selection activeCell="C336" sqref="C336"/>
    </sheetView>
  </sheetViews>
  <sheetFormatPr baseColWidth="10" defaultRowHeight="12.75" x14ac:dyDescent="0.2"/>
  <cols>
    <col min="1" max="1" width="11.42578125" style="221"/>
    <col min="2" max="2" width="15" style="221" bestFit="1" customWidth="1"/>
    <col min="3" max="3" width="120.7109375" bestFit="1" customWidth="1"/>
    <col min="4" max="4" width="19.5703125" style="149" hidden="1" customWidth="1"/>
    <col min="5" max="6" width="18.5703125" hidden="1" customWidth="1"/>
    <col min="7" max="7" width="19.5703125" style="149" bestFit="1" customWidth="1"/>
    <col min="8" max="8" width="16.42578125" bestFit="1" customWidth="1"/>
    <col min="9" max="9" width="14.28515625" bestFit="1" customWidth="1"/>
  </cols>
  <sheetData>
    <row r="1" spans="1:7" x14ac:dyDescent="0.2">
      <c r="A1" s="28" t="s">
        <v>1886</v>
      </c>
      <c r="B1" s="28" t="s">
        <v>1917</v>
      </c>
      <c r="C1" s="28" t="s">
        <v>1918</v>
      </c>
      <c r="D1" s="216" t="s">
        <v>1919</v>
      </c>
      <c r="E1" s="216" t="s">
        <v>1920</v>
      </c>
      <c r="F1" s="216" t="s">
        <v>1921</v>
      </c>
      <c r="G1" s="217" t="s">
        <v>1922</v>
      </c>
    </row>
    <row r="2" spans="1:7" x14ac:dyDescent="0.2">
      <c r="A2" s="215">
        <f>+LEN(B2)</f>
        <v>1</v>
      </c>
      <c r="B2" s="37" t="s">
        <v>209</v>
      </c>
      <c r="C2" s="37" t="s">
        <v>8</v>
      </c>
      <c r="D2" s="38">
        <v>24652896047.270027</v>
      </c>
      <c r="E2" s="38">
        <v>19871466065.82</v>
      </c>
      <c r="F2" s="38">
        <v>21189022881.610008</v>
      </c>
      <c r="G2" s="38">
        <v>23335339231.480019</v>
      </c>
    </row>
    <row r="3" spans="1:7" x14ac:dyDescent="0.2">
      <c r="A3" s="150">
        <f t="shared" ref="A3:A66" si="0">+LEN(B3)</f>
        <v>2</v>
      </c>
      <c r="B3" t="s">
        <v>211</v>
      </c>
      <c r="C3" t="s">
        <v>9</v>
      </c>
      <c r="D3" s="20">
        <v>9578604905.2800217</v>
      </c>
      <c r="E3" s="20">
        <v>14735741492.930002</v>
      </c>
      <c r="F3" s="20">
        <v>15259575644.200003</v>
      </c>
      <c r="G3" s="20">
        <v>9054770754.0100193</v>
      </c>
    </row>
    <row r="4" spans="1:7" x14ac:dyDescent="0.2">
      <c r="A4" s="214">
        <f t="shared" si="0"/>
        <v>4</v>
      </c>
      <c r="B4" s="24" t="s">
        <v>213</v>
      </c>
      <c r="C4" s="24" t="s">
        <v>214</v>
      </c>
      <c r="D4" s="20">
        <v>2.765655517578125E-5</v>
      </c>
      <c r="E4" s="20">
        <v>6788238028.4300022</v>
      </c>
      <c r="F4" s="20">
        <v>6788238028.4300022</v>
      </c>
      <c r="G4" s="25">
        <v>2.765655517578125E-5</v>
      </c>
    </row>
    <row r="5" spans="1:7" x14ac:dyDescent="0.2">
      <c r="A5" s="150">
        <f t="shared" si="0"/>
        <v>6</v>
      </c>
      <c r="B5" t="s">
        <v>216</v>
      </c>
      <c r="C5" t="s">
        <v>217</v>
      </c>
      <c r="D5" s="20">
        <v>2.765655517578125E-5</v>
      </c>
      <c r="E5" s="20">
        <v>6788238028.4300022</v>
      </c>
      <c r="F5" s="20">
        <v>6788238028.4300022</v>
      </c>
      <c r="G5" s="20">
        <v>2.765655517578125E-5</v>
      </c>
    </row>
    <row r="6" spans="1:7" x14ac:dyDescent="0.2">
      <c r="A6" s="150">
        <f t="shared" si="0"/>
        <v>8</v>
      </c>
      <c r="B6" t="s">
        <v>220</v>
      </c>
      <c r="C6" t="s">
        <v>217</v>
      </c>
      <c r="D6" s="20">
        <v>2.765655517578125E-5</v>
      </c>
      <c r="E6" s="20">
        <v>6788238028.4300022</v>
      </c>
      <c r="F6" s="20">
        <v>6788238028.4300022</v>
      </c>
      <c r="G6" s="20">
        <v>2.765655517578125E-5</v>
      </c>
    </row>
    <row r="7" spans="1:7" x14ac:dyDescent="0.2">
      <c r="A7" s="150">
        <f t="shared" si="0"/>
        <v>10</v>
      </c>
      <c r="B7" t="s">
        <v>222</v>
      </c>
      <c r="C7" t="s">
        <v>223</v>
      </c>
      <c r="D7" s="20">
        <v>2.765655517578125E-5</v>
      </c>
      <c r="E7" s="20">
        <v>6788238028.4300022</v>
      </c>
      <c r="F7" s="20">
        <v>6788238028.4300022</v>
      </c>
      <c r="G7" s="20">
        <v>2.765655517578125E-5</v>
      </c>
    </row>
    <row r="8" spans="1:7" x14ac:dyDescent="0.2">
      <c r="A8" s="150">
        <f t="shared" si="0"/>
        <v>0</v>
      </c>
      <c r="B8"/>
      <c r="D8" s="20"/>
      <c r="E8" s="20"/>
      <c r="F8" s="20"/>
      <c r="G8" s="20"/>
    </row>
    <row r="9" spans="1:7" x14ac:dyDescent="0.2">
      <c r="A9" s="214">
        <f t="shared" si="0"/>
        <v>4</v>
      </c>
      <c r="B9" s="24" t="s">
        <v>226</v>
      </c>
      <c r="C9" s="24" t="s">
        <v>10</v>
      </c>
      <c r="D9" s="20">
        <v>9257695493.4999962</v>
      </c>
      <c r="E9" s="20">
        <v>7947503250.9099989</v>
      </c>
      <c r="F9" s="20">
        <v>8471337615.7699995</v>
      </c>
      <c r="G9" s="25">
        <v>8733861128.6399956</v>
      </c>
    </row>
    <row r="10" spans="1:7" x14ac:dyDescent="0.2">
      <c r="A10" s="150">
        <f t="shared" si="0"/>
        <v>6</v>
      </c>
      <c r="B10" t="s">
        <v>237</v>
      </c>
      <c r="C10" t="s">
        <v>238</v>
      </c>
      <c r="D10" s="20">
        <v>9257695493.4999962</v>
      </c>
      <c r="E10" s="20">
        <v>7947503250.9099989</v>
      </c>
      <c r="F10" s="20">
        <v>8471337615.7699995</v>
      </c>
      <c r="G10" s="20">
        <v>8733861128.6399956</v>
      </c>
    </row>
    <row r="11" spans="1:7" x14ac:dyDescent="0.2">
      <c r="A11" s="150">
        <f t="shared" si="0"/>
        <v>8</v>
      </c>
      <c r="B11" t="s">
        <v>241</v>
      </c>
      <c r="C11" t="s">
        <v>242</v>
      </c>
      <c r="D11" s="20">
        <v>3765050142.5200005</v>
      </c>
      <c r="E11" s="20">
        <v>3069397331.1399999</v>
      </c>
      <c r="F11" s="20">
        <v>4364012465.4099998</v>
      </c>
      <c r="G11" s="20">
        <v>2470435008.25</v>
      </c>
    </row>
    <row r="12" spans="1:7" x14ac:dyDescent="0.2">
      <c r="A12" s="150">
        <f t="shared" si="0"/>
        <v>10</v>
      </c>
      <c r="B12" t="s">
        <v>247</v>
      </c>
      <c r="C12" t="s">
        <v>248</v>
      </c>
      <c r="D12" s="20">
        <v>273412181.08000016</v>
      </c>
      <c r="E12" s="20">
        <v>51005.65</v>
      </c>
      <c r="F12" s="20">
        <v>173311861</v>
      </c>
      <c r="G12" s="20">
        <v>100151325.73000014</v>
      </c>
    </row>
    <row r="13" spans="1:7" x14ac:dyDescent="0.2">
      <c r="A13" s="150">
        <f t="shared" si="0"/>
        <v>10</v>
      </c>
      <c r="B13" t="s">
        <v>251</v>
      </c>
      <c r="C13" t="s">
        <v>252</v>
      </c>
      <c r="D13" s="20">
        <v>1604809636.1499996</v>
      </c>
      <c r="E13" s="20">
        <v>278189.88</v>
      </c>
      <c r="F13" s="20">
        <v>228469181.12</v>
      </c>
      <c r="G13" s="20">
        <v>1376618644.9099998</v>
      </c>
    </row>
    <row r="14" spans="1:7" x14ac:dyDescent="0.2">
      <c r="A14" s="150">
        <f t="shared" si="0"/>
        <v>10</v>
      </c>
      <c r="B14" t="s">
        <v>253</v>
      </c>
      <c r="C14" t="s">
        <v>254</v>
      </c>
      <c r="D14" s="20">
        <v>399013.36</v>
      </c>
      <c r="E14" s="20">
        <v>67.58</v>
      </c>
      <c r="F14" s="20">
        <v>0</v>
      </c>
      <c r="G14" s="20">
        <v>399080.94</v>
      </c>
    </row>
    <row r="15" spans="1:7" x14ac:dyDescent="0.2">
      <c r="A15" s="150">
        <f t="shared" si="0"/>
        <v>10</v>
      </c>
      <c r="B15" t="s">
        <v>256</v>
      </c>
      <c r="C15" t="s">
        <v>257</v>
      </c>
      <c r="D15" s="20">
        <v>877716395.36000061</v>
      </c>
      <c r="E15" s="20">
        <v>979914054.87</v>
      </c>
      <c r="F15" s="20">
        <v>1848586217.1600001</v>
      </c>
      <c r="G15" s="20">
        <v>9044233.0700004101</v>
      </c>
    </row>
    <row r="16" spans="1:7" x14ac:dyDescent="0.2">
      <c r="A16" s="150">
        <f t="shared" si="0"/>
        <v>10</v>
      </c>
      <c r="B16" t="s">
        <v>262</v>
      </c>
      <c r="C16" t="s">
        <v>263</v>
      </c>
      <c r="D16" s="20">
        <v>0.04</v>
      </c>
      <c r="E16" s="20">
        <v>0</v>
      </c>
      <c r="F16" s="20">
        <v>0</v>
      </c>
      <c r="G16" s="20">
        <v>0.04</v>
      </c>
    </row>
    <row r="17" spans="1:7" x14ac:dyDescent="0.2">
      <c r="A17" s="150">
        <f t="shared" si="0"/>
        <v>10</v>
      </c>
      <c r="B17" t="s">
        <v>266</v>
      </c>
      <c r="C17" t="s">
        <v>267</v>
      </c>
      <c r="D17" s="20">
        <v>81273.639999999985</v>
      </c>
      <c r="E17" s="20">
        <v>0.62</v>
      </c>
      <c r="F17" s="20">
        <v>0</v>
      </c>
      <c r="G17" s="20">
        <v>81274.25999999998</v>
      </c>
    </row>
    <row r="18" spans="1:7" x14ac:dyDescent="0.2">
      <c r="A18" s="150">
        <f t="shared" si="0"/>
        <v>10</v>
      </c>
      <c r="B18" t="s">
        <v>274</v>
      </c>
      <c r="C18" t="s">
        <v>275</v>
      </c>
      <c r="D18" s="20">
        <v>2374.75</v>
      </c>
      <c r="E18" s="20">
        <v>0</v>
      </c>
      <c r="F18" s="20">
        <v>0</v>
      </c>
      <c r="G18" s="20">
        <v>2374.75</v>
      </c>
    </row>
    <row r="19" spans="1:7" x14ac:dyDescent="0.2">
      <c r="A19" s="150">
        <f t="shared" si="0"/>
        <v>10</v>
      </c>
      <c r="B19" t="s">
        <v>280</v>
      </c>
      <c r="C19" t="s">
        <v>281</v>
      </c>
      <c r="D19" s="20">
        <v>898336.73</v>
      </c>
      <c r="E19" s="20">
        <v>6.82</v>
      </c>
      <c r="F19" s="20">
        <v>0</v>
      </c>
      <c r="G19" s="20">
        <v>898343.54999999993</v>
      </c>
    </row>
    <row r="20" spans="1:7" x14ac:dyDescent="0.2">
      <c r="A20" s="150">
        <f t="shared" si="0"/>
        <v>10</v>
      </c>
      <c r="B20" t="s">
        <v>282</v>
      </c>
      <c r="C20" t="s">
        <v>283</v>
      </c>
      <c r="D20" s="20">
        <v>7627.1399999999994</v>
      </c>
      <c r="E20" s="20">
        <v>0</v>
      </c>
      <c r="F20" s="20">
        <v>0</v>
      </c>
      <c r="G20" s="20">
        <v>7627.1399999999994</v>
      </c>
    </row>
    <row r="21" spans="1:7" x14ac:dyDescent="0.2">
      <c r="A21" s="150">
        <f t="shared" si="0"/>
        <v>10</v>
      </c>
      <c r="B21" t="s">
        <v>286</v>
      </c>
      <c r="C21" t="s">
        <v>287</v>
      </c>
      <c r="D21" s="20">
        <v>10287219.75</v>
      </c>
      <c r="E21" s="20">
        <v>871.41</v>
      </c>
      <c r="F21" s="20">
        <v>0</v>
      </c>
      <c r="G21" s="20">
        <v>10288091.16</v>
      </c>
    </row>
    <row r="22" spans="1:7" x14ac:dyDescent="0.2">
      <c r="A22" s="150">
        <f t="shared" si="0"/>
        <v>10</v>
      </c>
      <c r="B22" t="s">
        <v>292</v>
      </c>
      <c r="C22" t="s">
        <v>293</v>
      </c>
      <c r="D22" s="20">
        <v>181.42</v>
      </c>
      <c r="E22" s="20">
        <v>0</v>
      </c>
      <c r="F22" s="20">
        <v>0</v>
      </c>
      <c r="G22" s="20">
        <v>181.42</v>
      </c>
    </row>
    <row r="23" spans="1:7" x14ac:dyDescent="0.2">
      <c r="A23" s="150">
        <f t="shared" si="0"/>
        <v>10</v>
      </c>
      <c r="B23" t="s">
        <v>296</v>
      </c>
      <c r="C23" t="s">
        <v>297</v>
      </c>
      <c r="D23" s="20">
        <v>6902.66</v>
      </c>
      <c r="E23" s="20">
        <v>0</v>
      </c>
      <c r="F23" s="20">
        <v>0</v>
      </c>
      <c r="G23" s="20">
        <v>6902.66</v>
      </c>
    </row>
    <row r="24" spans="1:7" x14ac:dyDescent="0.2">
      <c r="A24" s="150">
        <f t="shared" si="0"/>
        <v>10</v>
      </c>
      <c r="B24" t="s">
        <v>298</v>
      </c>
      <c r="C24" t="s">
        <v>299</v>
      </c>
      <c r="D24" s="20">
        <v>1850668.51</v>
      </c>
      <c r="E24" s="20">
        <v>0</v>
      </c>
      <c r="F24" s="20">
        <v>0</v>
      </c>
      <c r="G24" s="20">
        <v>1850668.51</v>
      </c>
    </row>
    <row r="25" spans="1:7" x14ac:dyDescent="0.2">
      <c r="A25" s="150">
        <f t="shared" si="0"/>
        <v>10</v>
      </c>
      <c r="B25" t="s">
        <v>301</v>
      </c>
      <c r="C25" t="s">
        <v>302</v>
      </c>
      <c r="D25" s="20">
        <v>6720949.7999999998</v>
      </c>
      <c r="E25" s="20">
        <v>569.16</v>
      </c>
      <c r="F25" s="20">
        <v>0</v>
      </c>
      <c r="G25" s="20">
        <v>6721518.96</v>
      </c>
    </row>
    <row r="26" spans="1:7" x14ac:dyDescent="0.2">
      <c r="A26" s="150">
        <f t="shared" si="0"/>
        <v>10</v>
      </c>
      <c r="B26" t="s">
        <v>306</v>
      </c>
      <c r="C26" t="s">
        <v>307</v>
      </c>
      <c r="D26" s="20">
        <v>52700970.269999996</v>
      </c>
      <c r="E26" s="20">
        <v>9041.14</v>
      </c>
      <c r="F26" s="20">
        <v>0</v>
      </c>
      <c r="G26" s="20">
        <v>52710011.409999996</v>
      </c>
    </row>
    <row r="27" spans="1:7" x14ac:dyDescent="0.2">
      <c r="A27" s="150">
        <f t="shared" si="0"/>
        <v>10</v>
      </c>
      <c r="B27" t="s">
        <v>313</v>
      </c>
      <c r="C27" t="s">
        <v>314</v>
      </c>
      <c r="D27" s="20">
        <v>110212012.82999998</v>
      </c>
      <c r="E27" s="20">
        <v>23339.64</v>
      </c>
      <c r="F27" s="20">
        <v>0</v>
      </c>
      <c r="G27" s="20">
        <v>110235352.46999998</v>
      </c>
    </row>
    <row r="28" spans="1:7" x14ac:dyDescent="0.2">
      <c r="A28" s="150">
        <f t="shared" si="0"/>
        <v>10</v>
      </c>
      <c r="B28" t="s">
        <v>317</v>
      </c>
      <c r="C28" t="s">
        <v>318</v>
      </c>
      <c r="D28" s="20">
        <v>7378</v>
      </c>
      <c r="E28" s="20">
        <v>0</v>
      </c>
      <c r="F28" s="20">
        <v>0</v>
      </c>
      <c r="G28" s="20">
        <v>7378</v>
      </c>
    </row>
    <row r="29" spans="1:7" x14ac:dyDescent="0.2">
      <c r="A29" s="150">
        <f t="shared" si="0"/>
        <v>10</v>
      </c>
      <c r="B29" t="s">
        <v>319</v>
      </c>
      <c r="C29" t="s">
        <v>320</v>
      </c>
      <c r="D29" s="20">
        <v>2054178.38</v>
      </c>
      <c r="E29" s="20">
        <v>17.36</v>
      </c>
      <c r="F29" s="20">
        <v>0</v>
      </c>
      <c r="G29" s="20">
        <v>2054195.74</v>
      </c>
    </row>
    <row r="30" spans="1:7" x14ac:dyDescent="0.2">
      <c r="A30" s="150">
        <f t="shared" si="0"/>
        <v>10</v>
      </c>
      <c r="B30" t="s">
        <v>327</v>
      </c>
      <c r="C30" t="s">
        <v>328</v>
      </c>
      <c r="D30" s="20">
        <v>44724829.150000006</v>
      </c>
      <c r="E30" s="20">
        <v>5682.61</v>
      </c>
      <c r="F30" s="20">
        <v>0</v>
      </c>
      <c r="G30" s="20">
        <v>44730511.760000005</v>
      </c>
    </row>
    <row r="31" spans="1:7" x14ac:dyDescent="0.2">
      <c r="A31" s="150">
        <f t="shared" si="0"/>
        <v>10</v>
      </c>
      <c r="B31" t="s">
        <v>333</v>
      </c>
      <c r="C31" t="s">
        <v>334</v>
      </c>
      <c r="D31" s="20">
        <v>52083199.610000014</v>
      </c>
      <c r="E31" s="20">
        <v>8823.5499999999993</v>
      </c>
      <c r="F31" s="20">
        <v>0</v>
      </c>
      <c r="G31" s="20">
        <v>52092023.160000011</v>
      </c>
    </row>
    <row r="32" spans="1:7" x14ac:dyDescent="0.2">
      <c r="A32" s="150">
        <f t="shared" si="0"/>
        <v>10</v>
      </c>
      <c r="B32" t="s">
        <v>337</v>
      </c>
      <c r="C32" t="s">
        <v>338</v>
      </c>
      <c r="D32" s="20">
        <v>127138.71999999997</v>
      </c>
      <c r="E32" s="20">
        <v>0</v>
      </c>
      <c r="F32" s="20">
        <v>0</v>
      </c>
      <c r="G32" s="20">
        <v>127138.71999999997</v>
      </c>
    </row>
    <row r="33" spans="1:7" x14ac:dyDescent="0.2">
      <c r="A33" s="150">
        <f t="shared" si="0"/>
        <v>10</v>
      </c>
      <c r="B33" t="s">
        <v>341</v>
      </c>
      <c r="C33" t="s">
        <v>342</v>
      </c>
      <c r="D33" s="20">
        <v>16615.570000171661</v>
      </c>
      <c r="E33" s="20">
        <v>0</v>
      </c>
      <c r="F33" s="20">
        <v>0</v>
      </c>
      <c r="G33" s="20">
        <v>16615.570000171661</v>
      </c>
    </row>
    <row r="34" spans="1:7" x14ac:dyDescent="0.2">
      <c r="A34" s="150">
        <f t="shared" si="0"/>
        <v>10</v>
      </c>
      <c r="B34" t="s">
        <v>345</v>
      </c>
      <c r="C34" t="s">
        <v>346</v>
      </c>
      <c r="D34" s="20">
        <v>692712.56000000238</v>
      </c>
      <c r="E34" s="20">
        <v>5.89</v>
      </c>
      <c r="F34" s="20">
        <v>0</v>
      </c>
      <c r="G34" s="20">
        <v>692718.4500000024</v>
      </c>
    </row>
    <row r="35" spans="1:7" x14ac:dyDescent="0.2">
      <c r="A35" s="150">
        <f t="shared" si="0"/>
        <v>10</v>
      </c>
      <c r="B35" t="s">
        <v>349</v>
      </c>
      <c r="C35" t="s">
        <v>350</v>
      </c>
      <c r="D35" s="20">
        <v>2560910.8799999952</v>
      </c>
      <c r="E35" s="20">
        <v>21.7</v>
      </c>
      <c r="F35" s="20">
        <v>0</v>
      </c>
      <c r="G35" s="20">
        <v>2560932.5799999954</v>
      </c>
    </row>
    <row r="36" spans="1:7" x14ac:dyDescent="0.2">
      <c r="A36" s="150">
        <f t="shared" si="0"/>
        <v>10</v>
      </c>
      <c r="B36" t="s">
        <v>352</v>
      </c>
      <c r="C36" t="s">
        <v>353</v>
      </c>
      <c r="D36" s="20">
        <v>22457.909999966621</v>
      </c>
      <c r="E36" s="20">
        <v>0.31</v>
      </c>
      <c r="F36" s="20">
        <v>0</v>
      </c>
      <c r="G36" s="20">
        <v>22458.219999966623</v>
      </c>
    </row>
    <row r="37" spans="1:7" x14ac:dyDescent="0.2">
      <c r="A37" s="150">
        <f t="shared" si="0"/>
        <v>10</v>
      </c>
      <c r="B37" t="s">
        <v>354</v>
      </c>
      <c r="C37" t="s">
        <v>355</v>
      </c>
      <c r="D37" s="20">
        <v>6988038.9500000477</v>
      </c>
      <c r="E37" s="20">
        <v>53023651.439999998</v>
      </c>
      <c r="F37" s="20">
        <v>59607081</v>
      </c>
      <c r="G37" s="20">
        <v>404609.3900000453</v>
      </c>
    </row>
    <row r="38" spans="1:7" x14ac:dyDescent="0.2">
      <c r="A38" s="150">
        <f t="shared" si="0"/>
        <v>10</v>
      </c>
      <c r="B38" t="s">
        <v>1497</v>
      </c>
      <c r="C38" t="s">
        <v>1498</v>
      </c>
      <c r="D38" s="20">
        <v>3857778.2</v>
      </c>
      <c r="E38" s="20">
        <v>32.549999999999997</v>
      </c>
      <c r="F38" s="20">
        <v>0</v>
      </c>
      <c r="G38" s="20">
        <v>3857810.75</v>
      </c>
    </row>
    <row r="39" spans="1:7" x14ac:dyDescent="0.2">
      <c r="A39" s="150">
        <f t="shared" si="0"/>
        <v>10</v>
      </c>
      <c r="B39" t="s">
        <v>357</v>
      </c>
      <c r="C39" t="s">
        <v>358</v>
      </c>
      <c r="D39" s="20">
        <v>78465071.480000019</v>
      </c>
      <c r="E39" s="20">
        <v>227464467.21000001</v>
      </c>
      <c r="F39" s="20">
        <v>167975517.84999999</v>
      </c>
      <c r="G39" s="20">
        <v>137954020.84000006</v>
      </c>
    </row>
    <row r="40" spans="1:7" x14ac:dyDescent="0.2">
      <c r="A40" s="150">
        <f t="shared" si="0"/>
        <v>10</v>
      </c>
      <c r="B40" t="s">
        <v>360</v>
      </c>
      <c r="C40" t="s">
        <v>361</v>
      </c>
      <c r="D40" s="20">
        <v>75470167.720000267</v>
      </c>
      <c r="E40" s="20">
        <v>283901127.55000001</v>
      </c>
      <c r="F40" s="20">
        <v>296422316.13</v>
      </c>
      <c r="G40" s="20">
        <v>62948979.140000284</v>
      </c>
    </row>
    <row r="41" spans="1:7" x14ac:dyDescent="0.2">
      <c r="A41" s="150">
        <f t="shared" si="0"/>
        <v>10</v>
      </c>
      <c r="B41" t="s">
        <v>1499</v>
      </c>
      <c r="C41" t="s">
        <v>1500</v>
      </c>
      <c r="D41" s="20">
        <v>106319541.47000003</v>
      </c>
      <c r="E41" s="20">
        <v>5235110.46</v>
      </c>
      <c r="F41" s="20">
        <v>1186320.1499999999</v>
      </c>
      <c r="G41" s="20">
        <v>110368331.78000002</v>
      </c>
    </row>
    <row r="42" spans="1:7" x14ac:dyDescent="0.2">
      <c r="A42" s="150">
        <f t="shared" si="0"/>
        <v>10</v>
      </c>
      <c r="B42" t="s">
        <v>1923</v>
      </c>
      <c r="C42" t="s">
        <v>1924</v>
      </c>
      <c r="D42" s="20">
        <v>12245747.59</v>
      </c>
      <c r="E42" s="20">
        <v>1037.26</v>
      </c>
      <c r="F42" s="20">
        <v>0</v>
      </c>
      <c r="G42" s="20">
        <v>12246784.85</v>
      </c>
    </row>
    <row r="43" spans="1:7" x14ac:dyDescent="0.2">
      <c r="A43" s="150">
        <f t="shared" si="0"/>
        <v>10</v>
      </c>
      <c r="B43" t="s">
        <v>1925</v>
      </c>
      <c r="C43" t="s">
        <v>1926</v>
      </c>
      <c r="D43" s="20">
        <v>14690171.780000001</v>
      </c>
      <c r="E43" s="20">
        <v>1244.3399999999999</v>
      </c>
      <c r="F43" s="20">
        <v>1062</v>
      </c>
      <c r="G43" s="20">
        <v>14690354.120000001</v>
      </c>
    </row>
    <row r="44" spans="1:7" x14ac:dyDescent="0.2">
      <c r="A44" s="150">
        <f t="shared" si="0"/>
        <v>10</v>
      </c>
      <c r="B44" t="s">
        <v>1927</v>
      </c>
      <c r="C44" t="s">
        <v>1928</v>
      </c>
      <c r="D44" s="20">
        <v>10881807.43</v>
      </c>
      <c r="E44" s="20">
        <v>12680602.630000001</v>
      </c>
      <c r="F44" s="20">
        <v>23459681</v>
      </c>
      <c r="G44" s="20">
        <v>102729.06000000238</v>
      </c>
    </row>
    <row r="45" spans="1:7" x14ac:dyDescent="0.2">
      <c r="A45" s="150">
        <f t="shared" si="0"/>
        <v>10</v>
      </c>
      <c r="B45" t="s">
        <v>1929</v>
      </c>
      <c r="C45" t="s">
        <v>1930</v>
      </c>
      <c r="D45" s="20">
        <v>2188590.7399999998</v>
      </c>
      <c r="E45" s="20">
        <v>17647.8</v>
      </c>
      <c r="F45" s="20">
        <v>0</v>
      </c>
      <c r="G45" s="20">
        <v>2206238.5399999996</v>
      </c>
    </row>
    <row r="46" spans="1:7" x14ac:dyDescent="0.2">
      <c r="A46" s="150">
        <f t="shared" si="0"/>
        <v>10</v>
      </c>
      <c r="B46" t="s">
        <v>1931</v>
      </c>
      <c r="C46" t="s">
        <v>1932</v>
      </c>
      <c r="D46" s="20">
        <v>10364.450000114433</v>
      </c>
      <c r="E46" s="20">
        <v>1104906223</v>
      </c>
      <c r="F46" s="20">
        <v>1094127112</v>
      </c>
      <c r="G46" s="20">
        <v>10789475.450000048</v>
      </c>
    </row>
    <row r="47" spans="1:7" x14ac:dyDescent="0.2">
      <c r="A47" s="150">
        <f t="shared" si="0"/>
        <v>10</v>
      </c>
      <c r="B47" t="s">
        <v>1933</v>
      </c>
      <c r="C47" t="s">
        <v>1934</v>
      </c>
      <c r="D47" s="20">
        <v>1957519.5699999928</v>
      </c>
      <c r="E47" s="20">
        <v>170636824.24000001</v>
      </c>
      <c r="F47" s="20">
        <v>1946505</v>
      </c>
      <c r="G47" s="20">
        <v>170647838.81</v>
      </c>
    </row>
    <row r="48" spans="1:7" x14ac:dyDescent="0.2">
      <c r="A48" s="150">
        <f t="shared" si="0"/>
        <v>10</v>
      </c>
      <c r="B48" t="s">
        <v>1935</v>
      </c>
      <c r="C48" t="s">
        <v>1936</v>
      </c>
      <c r="D48" s="20">
        <v>259170769.87</v>
      </c>
      <c r="E48" s="20">
        <v>54884.67</v>
      </c>
      <c r="F48" s="20">
        <v>174172644</v>
      </c>
      <c r="G48" s="20">
        <v>85053010.539999992</v>
      </c>
    </row>
    <row r="49" spans="1:7" x14ac:dyDescent="0.2">
      <c r="A49" s="150">
        <f t="shared" si="0"/>
        <v>10</v>
      </c>
      <c r="B49" t="s">
        <v>1937</v>
      </c>
      <c r="C49" t="s">
        <v>1938</v>
      </c>
      <c r="D49" s="20">
        <v>65299956</v>
      </c>
      <c r="E49" s="20">
        <v>158559097.5</v>
      </c>
      <c r="F49" s="20">
        <v>222129648</v>
      </c>
      <c r="G49" s="20">
        <v>1729405.5</v>
      </c>
    </row>
    <row r="50" spans="1:7" x14ac:dyDescent="0.2">
      <c r="A50" s="150">
        <f t="shared" si="0"/>
        <v>10</v>
      </c>
      <c r="B50" t="s">
        <v>1939</v>
      </c>
      <c r="C50" t="s">
        <v>1940</v>
      </c>
      <c r="D50" s="20">
        <v>33276611</v>
      </c>
      <c r="E50" s="20">
        <v>72622816.180000007</v>
      </c>
      <c r="F50" s="20">
        <v>72617319</v>
      </c>
      <c r="G50" s="20">
        <v>33282108.180000007</v>
      </c>
    </row>
    <row r="51" spans="1:7" x14ac:dyDescent="0.2">
      <c r="A51" s="150">
        <f t="shared" si="0"/>
        <v>10</v>
      </c>
      <c r="B51" t="s">
        <v>1941</v>
      </c>
      <c r="C51" t="s">
        <v>1942</v>
      </c>
      <c r="D51" s="20">
        <v>52832842</v>
      </c>
      <c r="E51" s="20">
        <v>866.12</v>
      </c>
      <c r="F51" s="20">
        <v>0</v>
      </c>
      <c r="G51" s="20">
        <v>52833708.119999997</v>
      </c>
    </row>
    <row r="52" spans="1:7" x14ac:dyDescent="0.2">
      <c r="A52" s="150">
        <f t="shared" si="0"/>
        <v>0</v>
      </c>
      <c r="B52"/>
      <c r="D52" s="20"/>
      <c r="E52" s="20"/>
      <c r="F52" s="20"/>
      <c r="G52" s="20"/>
    </row>
    <row r="53" spans="1:7" x14ac:dyDescent="0.2">
      <c r="A53" s="150">
        <f t="shared" si="0"/>
        <v>8</v>
      </c>
      <c r="B53" t="s">
        <v>362</v>
      </c>
      <c r="C53" t="s">
        <v>363</v>
      </c>
      <c r="D53" s="20">
        <v>5022395727.8100004</v>
      </c>
      <c r="E53" s="20">
        <v>1931088282.0300002</v>
      </c>
      <c r="F53" s="20">
        <v>2009928243.29</v>
      </c>
      <c r="G53" s="20">
        <v>4943555766.5500002</v>
      </c>
    </row>
    <row r="54" spans="1:7" x14ac:dyDescent="0.2">
      <c r="A54" s="150">
        <f t="shared" si="0"/>
        <v>10</v>
      </c>
      <c r="B54" t="s">
        <v>364</v>
      </c>
      <c r="C54" t="s">
        <v>365</v>
      </c>
      <c r="D54" s="20">
        <v>635430.34000000008</v>
      </c>
      <c r="E54" s="20">
        <v>26.97</v>
      </c>
      <c r="F54" s="20">
        <v>0</v>
      </c>
      <c r="G54" s="20">
        <v>635457.31000000006</v>
      </c>
    </row>
    <row r="55" spans="1:7" x14ac:dyDescent="0.2">
      <c r="A55" s="150">
        <f t="shared" si="0"/>
        <v>10</v>
      </c>
      <c r="B55" t="s">
        <v>366</v>
      </c>
      <c r="C55" t="s">
        <v>367</v>
      </c>
      <c r="D55" s="20">
        <v>1664720.2</v>
      </c>
      <c r="E55" s="20">
        <v>70.680000000000007</v>
      </c>
      <c r="F55" s="20">
        <v>0</v>
      </c>
      <c r="G55" s="20">
        <v>1664790.88</v>
      </c>
    </row>
    <row r="56" spans="1:7" x14ac:dyDescent="0.2">
      <c r="A56" s="150">
        <f t="shared" si="0"/>
        <v>10</v>
      </c>
      <c r="B56" t="s">
        <v>368</v>
      </c>
      <c r="C56" t="s">
        <v>369</v>
      </c>
      <c r="D56" s="20">
        <v>10176182.48</v>
      </c>
      <c r="E56" s="20">
        <v>1.24</v>
      </c>
      <c r="F56" s="20">
        <v>0</v>
      </c>
      <c r="G56" s="20">
        <v>10176183.720000001</v>
      </c>
    </row>
    <row r="57" spans="1:7" x14ac:dyDescent="0.2">
      <c r="A57" s="150">
        <f t="shared" si="0"/>
        <v>10</v>
      </c>
      <c r="B57" t="s">
        <v>370</v>
      </c>
      <c r="C57" t="s">
        <v>371</v>
      </c>
      <c r="D57" s="20">
        <v>95089111.670000002</v>
      </c>
      <c r="E57" s="20">
        <v>0</v>
      </c>
      <c r="F57" s="20">
        <v>0</v>
      </c>
      <c r="G57" s="20">
        <v>95089111.670000002</v>
      </c>
    </row>
    <row r="58" spans="1:7" x14ac:dyDescent="0.2">
      <c r="A58" s="150">
        <f t="shared" si="0"/>
        <v>10</v>
      </c>
      <c r="B58" t="s">
        <v>372</v>
      </c>
      <c r="C58" t="s">
        <v>373</v>
      </c>
      <c r="D58" s="20">
        <v>738165.92</v>
      </c>
      <c r="E58" s="20">
        <v>31.15</v>
      </c>
      <c r="F58" s="20">
        <v>0</v>
      </c>
      <c r="G58" s="20">
        <v>738197.07000000007</v>
      </c>
    </row>
    <row r="59" spans="1:7" x14ac:dyDescent="0.2">
      <c r="A59" s="150">
        <f t="shared" si="0"/>
        <v>10</v>
      </c>
      <c r="B59" t="s">
        <v>378</v>
      </c>
      <c r="C59" t="s">
        <v>379</v>
      </c>
      <c r="D59" s="20">
        <v>1529133.52</v>
      </c>
      <c r="E59" s="20">
        <v>64.790000000000006</v>
      </c>
      <c r="F59" s="20">
        <v>0</v>
      </c>
      <c r="G59" s="20">
        <v>1529198.31</v>
      </c>
    </row>
    <row r="60" spans="1:7" x14ac:dyDescent="0.2">
      <c r="A60" s="150">
        <f t="shared" si="0"/>
        <v>10</v>
      </c>
      <c r="B60" t="s">
        <v>1943</v>
      </c>
      <c r="C60" t="s">
        <v>1944</v>
      </c>
      <c r="D60" s="20">
        <v>93521.84</v>
      </c>
      <c r="E60" s="20">
        <v>3.72</v>
      </c>
      <c r="F60" s="20">
        <v>0</v>
      </c>
      <c r="G60" s="20">
        <v>93525.56</v>
      </c>
    </row>
    <row r="61" spans="1:7" x14ac:dyDescent="0.2">
      <c r="A61" s="150">
        <f t="shared" si="0"/>
        <v>10</v>
      </c>
      <c r="B61" t="s">
        <v>382</v>
      </c>
      <c r="C61" t="s">
        <v>383</v>
      </c>
      <c r="D61" s="20">
        <v>3168484453.8100004</v>
      </c>
      <c r="E61" s="20">
        <v>1166431.1299999999</v>
      </c>
      <c r="F61" s="20">
        <v>0</v>
      </c>
      <c r="G61" s="20">
        <v>3169650884.9400005</v>
      </c>
    </row>
    <row r="62" spans="1:7" x14ac:dyDescent="0.2">
      <c r="A62" s="150">
        <f t="shared" si="0"/>
        <v>10</v>
      </c>
      <c r="B62" t="s">
        <v>386</v>
      </c>
      <c r="C62" t="s">
        <v>387</v>
      </c>
      <c r="D62" s="20">
        <v>36203.340000000004</v>
      </c>
      <c r="E62" s="20">
        <v>1.24</v>
      </c>
      <c r="F62" s="20">
        <v>0</v>
      </c>
      <c r="G62" s="20">
        <v>36204.58</v>
      </c>
    </row>
    <row r="63" spans="1:7" x14ac:dyDescent="0.2">
      <c r="A63" s="150">
        <f t="shared" si="0"/>
        <v>10</v>
      </c>
      <c r="B63" t="s">
        <v>388</v>
      </c>
      <c r="C63" t="s">
        <v>389</v>
      </c>
      <c r="D63" s="20">
        <v>954.99000000208616</v>
      </c>
      <c r="E63" s="20">
        <v>0</v>
      </c>
      <c r="F63" s="20">
        <v>0</v>
      </c>
      <c r="G63" s="20">
        <v>954.99000000208616</v>
      </c>
    </row>
    <row r="64" spans="1:7" x14ac:dyDescent="0.2">
      <c r="A64" s="150">
        <f t="shared" si="0"/>
        <v>10</v>
      </c>
      <c r="B64" t="s">
        <v>391</v>
      </c>
      <c r="C64" t="s">
        <v>392</v>
      </c>
      <c r="D64" s="20">
        <v>599820216.20000005</v>
      </c>
      <c r="E64" s="20">
        <v>168575647.56999999</v>
      </c>
      <c r="F64" s="20">
        <v>520888171.29000002</v>
      </c>
      <c r="G64" s="20">
        <v>247507692.47999996</v>
      </c>
    </row>
    <row r="65" spans="1:7" x14ac:dyDescent="0.2">
      <c r="A65" s="150">
        <f t="shared" si="0"/>
        <v>10</v>
      </c>
      <c r="B65" t="s">
        <v>395</v>
      </c>
      <c r="C65" t="s">
        <v>396</v>
      </c>
      <c r="D65" s="20">
        <v>3571663.42</v>
      </c>
      <c r="E65" s="20">
        <v>151.59</v>
      </c>
      <c r="F65" s="20">
        <v>0</v>
      </c>
      <c r="G65" s="20">
        <v>3571815.01</v>
      </c>
    </row>
    <row r="66" spans="1:7" x14ac:dyDescent="0.2">
      <c r="A66" s="150">
        <f t="shared" si="0"/>
        <v>10</v>
      </c>
      <c r="B66" t="s">
        <v>399</v>
      </c>
      <c r="C66" t="s">
        <v>400</v>
      </c>
      <c r="D66" s="20">
        <v>33937.589999999997</v>
      </c>
      <c r="E66" s="20">
        <v>0</v>
      </c>
      <c r="F66" s="20">
        <v>0</v>
      </c>
      <c r="G66" s="20">
        <v>33937.589999999997</v>
      </c>
    </row>
    <row r="67" spans="1:7" x14ac:dyDescent="0.2">
      <c r="A67" s="150">
        <f t="shared" ref="A67:A130" si="1">+LEN(B67)</f>
        <v>10</v>
      </c>
      <c r="B67" t="s">
        <v>409</v>
      </c>
      <c r="C67" t="s">
        <v>410</v>
      </c>
      <c r="D67" s="20">
        <v>6158568.4199999999</v>
      </c>
      <c r="E67" s="20">
        <v>261.33</v>
      </c>
      <c r="F67" s="20">
        <v>0</v>
      </c>
      <c r="G67" s="20">
        <v>6158829.75</v>
      </c>
    </row>
    <row r="68" spans="1:7" x14ac:dyDescent="0.2">
      <c r="A68" s="150">
        <f t="shared" si="1"/>
        <v>10</v>
      </c>
      <c r="B68" t="s">
        <v>413</v>
      </c>
      <c r="C68" t="s">
        <v>414</v>
      </c>
      <c r="D68" s="20">
        <v>253493094.49000001</v>
      </c>
      <c r="E68" s="20">
        <v>43064.93</v>
      </c>
      <c r="F68" s="20">
        <v>0</v>
      </c>
      <c r="G68" s="20">
        <v>253536159.42000002</v>
      </c>
    </row>
    <row r="69" spans="1:7" x14ac:dyDescent="0.2">
      <c r="A69" s="150">
        <f t="shared" si="1"/>
        <v>10</v>
      </c>
      <c r="B69" t="s">
        <v>421</v>
      </c>
      <c r="C69" t="s">
        <v>422</v>
      </c>
      <c r="D69" s="20">
        <v>933613.75</v>
      </c>
      <c r="E69" s="20">
        <v>150632219.37</v>
      </c>
      <c r="F69" s="20">
        <v>0</v>
      </c>
      <c r="G69" s="20">
        <v>151565833.12</v>
      </c>
    </row>
    <row r="70" spans="1:7" x14ac:dyDescent="0.2">
      <c r="A70" s="150">
        <f t="shared" si="1"/>
        <v>10</v>
      </c>
      <c r="B70" t="s">
        <v>425</v>
      </c>
      <c r="C70" t="s">
        <v>426</v>
      </c>
      <c r="D70" s="20">
        <v>630157.52</v>
      </c>
      <c r="E70" s="20">
        <v>26.66</v>
      </c>
      <c r="F70" s="20">
        <v>0</v>
      </c>
      <c r="G70" s="20">
        <v>630184.18000000005</v>
      </c>
    </row>
    <row r="71" spans="1:7" x14ac:dyDescent="0.2">
      <c r="A71" s="150">
        <f t="shared" si="1"/>
        <v>10</v>
      </c>
      <c r="B71" t="s">
        <v>433</v>
      </c>
      <c r="C71" t="s">
        <v>434</v>
      </c>
      <c r="D71" s="20">
        <v>15532739.449999999</v>
      </c>
      <c r="E71" s="20">
        <v>659.37</v>
      </c>
      <c r="F71" s="20">
        <v>0</v>
      </c>
      <c r="G71" s="20">
        <v>15533398.819999998</v>
      </c>
    </row>
    <row r="72" spans="1:7" x14ac:dyDescent="0.2">
      <c r="A72" s="150">
        <f t="shared" si="1"/>
        <v>10</v>
      </c>
      <c r="B72" t="s">
        <v>437</v>
      </c>
      <c r="C72" t="s">
        <v>438</v>
      </c>
      <c r="D72" s="20">
        <v>1.0300000002607703</v>
      </c>
      <c r="E72" s="20">
        <v>0</v>
      </c>
      <c r="F72" s="20">
        <v>0</v>
      </c>
      <c r="G72" s="20">
        <v>1.0300000002607703</v>
      </c>
    </row>
    <row r="73" spans="1:7" x14ac:dyDescent="0.2">
      <c r="A73" s="150">
        <f t="shared" si="1"/>
        <v>10</v>
      </c>
      <c r="B73" t="s">
        <v>439</v>
      </c>
      <c r="C73" t="s">
        <v>440</v>
      </c>
      <c r="D73" s="20">
        <v>24096.550000011921</v>
      </c>
      <c r="E73" s="20">
        <v>0.93</v>
      </c>
      <c r="F73" s="20">
        <v>0</v>
      </c>
      <c r="G73" s="20">
        <v>24097.480000011921</v>
      </c>
    </row>
    <row r="74" spans="1:7" x14ac:dyDescent="0.2">
      <c r="A74" s="150">
        <f t="shared" si="1"/>
        <v>10</v>
      </c>
      <c r="B74" t="s">
        <v>443</v>
      </c>
      <c r="C74" t="s">
        <v>444</v>
      </c>
      <c r="D74" s="20">
        <v>39388.239999999998</v>
      </c>
      <c r="E74" s="20">
        <v>2.17</v>
      </c>
      <c r="F74" s="20">
        <v>0</v>
      </c>
      <c r="G74" s="20">
        <v>39390.409999999996</v>
      </c>
    </row>
    <row r="75" spans="1:7" x14ac:dyDescent="0.2">
      <c r="A75" s="150">
        <f t="shared" si="1"/>
        <v>10</v>
      </c>
      <c r="B75" t="s">
        <v>449</v>
      </c>
      <c r="C75" t="s">
        <v>450</v>
      </c>
      <c r="D75" s="20">
        <v>1781.1999999880791</v>
      </c>
      <c r="E75" s="20">
        <v>0.31</v>
      </c>
      <c r="F75" s="20">
        <v>0</v>
      </c>
      <c r="G75" s="20">
        <v>1781.509999988079</v>
      </c>
    </row>
    <row r="76" spans="1:7" x14ac:dyDescent="0.2">
      <c r="A76" s="150">
        <f t="shared" si="1"/>
        <v>10</v>
      </c>
      <c r="B76" t="s">
        <v>457</v>
      </c>
      <c r="C76" t="s">
        <v>458</v>
      </c>
      <c r="D76" s="20">
        <v>1198306.4800000191</v>
      </c>
      <c r="E76" s="20">
        <v>50.84</v>
      </c>
      <c r="F76" s="20">
        <v>0</v>
      </c>
      <c r="G76" s="20">
        <v>1198357.3200000192</v>
      </c>
    </row>
    <row r="77" spans="1:7" x14ac:dyDescent="0.2">
      <c r="A77" s="150">
        <f t="shared" si="1"/>
        <v>10</v>
      </c>
      <c r="B77" t="s">
        <v>1501</v>
      </c>
      <c r="C77" t="s">
        <v>1502</v>
      </c>
      <c r="D77" s="20">
        <v>323103.06999993324</v>
      </c>
      <c r="E77" s="20">
        <v>13.64</v>
      </c>
      <c r="F77" s="20">
        <v>0</v>
      </c>
      <c r="G77" s="20">
        <v>323116.70999993326</v>
      </c>
    </row>
    <row r="78" spans="1:7" x14ac:dyDescent="0.2">
      <c r="A78" s="150">
        <f t="shared" si="1"/>
        <v>10</v>
      </c>
      <c r="B78" t="s">
        <v>1503</v>
      </c>
      <c r="C78" t="s">
        <v>1504</v>
      </c>
      <c r="D78" s="20">
        <v>273285.34999990463</v>
      </c>
      <c r="E78" s="20">
        <v>11.47</v>
      </c>
      <c r="F78" s="20">
        <v>0</v>
      </c>
      <c r="G78" s="20">
        <v>273296.8199999046</v>
      </c>
    </row>
    <row r="79" spans="1:7" x14ac:dyDescent="0.2">
      <c r="A79" s="150">
        <f t="shared" si="1"/>
        <v>10</v>
      </c>
      <c r="B79" t="s">
        <v>1505</v>
      </c>
      <c r="C79" t="s">
        <v>1506</v>
      </c>
      <c r="D79" s="20">
        <v>26020.27999997139</v>
      </c>
      <c r="E79" s="20">
        <v>256.62</v>
      </c>
      <c r="F79" s="20">
        <v>0</v>
      </c>
      <c r="G79" s="20">
        <v>26276.899999971389</v>
      </c>
    </row>
    <row r="80" spans="1:7" x14ac:dyDescent="0.2">
      <c r="A80" s="150">
        <f t="shared" si="1"/>
        <v>10</v>
      </c>
      <c r="B80" t="s">
        <v>1945</v>
      </c>
      <c r="C80" t="s">
        <v>1946</v>
      </c>
      <c r="D80" s="20">
        <v>28663502.459999979</v>
      </c>
      <c r="E80" s="20">
        <v>1217.06</v>
      </c>
      <c r="F80" s="20">
        <v>0</v>
      </c>
      <c r="G80" s="20">
        <v>28664719.519999977</v>
      </c>
    </row>
    <row r="81" spans="1:7" x14ac:dyDescent="0.2">
      <c r="A81" s="150">
        <f t="shared" si="1"/>
        <v>10</v>
      </c>
      <c r="B81" t="s">
        <v>1947</v>
      </c>
      <c r="C81" t="s">
        <v>1948</v>
      </c>
      <c r="D81" s="20">
        <v>2</v>
      </c>
      <c r="E81" s="20">
        <v>0</v>
      </c>
      <c r="F81" s="20">
        <v>0</v>
      </c>
      <c r="G81" s="20">
        <v>2</v>
      </c>
    </row>
    <row r="82" spans="1:7" x14ac:dyDescent="0.2">
      <c r="A82" s="150">
        <f t="shared" si="1"/>
        <v>10</v>
      </c>
      <c r="B82" t="s">
        <v>1949</v>
      </c>
      <c r="C82" t="s">
        <v>1950</v>
      </c>
      <c r="D82" s="20">
        <v>519066.26999999583</v>
      </c>
      <c r="E82" s="20">
        <v>22.01</v>
      </c>
      <c r="F82" s="20">
        <v>0</v>
      </c>
      <c r="G82" s="20">
        <v>519088.27999999584</v>
      </c>
    </row>
    <row r="83" spans="1:7" x14ac:dyDescent="0.2">
      <c r="A83" s="150">
        <f t="shared" si="1"/>
        <v>10</v>
      </c>
      <c r="B83" t="s">
        <v>1951</v>
      </c>
      <c r="C83" t="s">
        <v>1952</v>
      </c>
      <c r="D83" s="20">
        <v>31875.73</v>
      </c>
      <c r="E83" s="20">
        <v>3.58</v>
      </c>
      <c r="F83" s="20">
        <v>0</v>
      </c>
      <c r="G83" s="20">
        <v>31879.31</v>
      </c>
    </row>
    <row r="84" spans="1:7" x14ac:dyDescent="0.2">
      <c r="A84" s="150">
        <f t="shared" si="1"/>
        <v>10</v>
      </c>
      <c r="B84" t="s">
        <v>1953</v>
      </c>
      <c r="C84" t="s">
        <v>1954</v>
      </c>
      <c r="D84" s="20">
        <v>1745623.4799999893</v>
      </c>
      <c r="E84" s="20">
        <v>162206190.66</v>
      </c>
      <c r="F84" s="20">
        <v>1713900</v>
      </c>
      <c r="G84" s="20">
        <v>162237914.13999999</v>
      </c>
    </row>
    <row r="85" spans="1:7" x14ac:dyDescent="0.2">
      <c r="A85" s="150">
        <f t="shared" si="1"/>
        <v>10</v>
      </c>
      <c r="B85" t="s">
        <v>1955</v>
      </c>
      <c r="C85" t="s">
        <v>1956</v>
      </c>
      <c r="D85" s="20">
        <v>830927806.72000003</v>
      </c>
      <c r="E85" s="20">
        <v>88531.23</v>
      </c>
      <c r="F85" s="20">
        <v>362099134</v>
      </c>
      <c r="G85" s="20">
        <v>468917203.95000005</v>
      </c>
    </row>
    <row r="86" spans="1:7" x14ac:dyDescent="0.2">
      <c r="A86" s="150">
        <f t="shared" si="1"/>
        <v>10</v>
      </c>
      <c r="B86" t="s">
        <v>1957</v>
      </c>
      <c r="C86" t="s">
        <v>1958</v>
      </c>
      <c r="D86" s="20">
        <v>0</v>
      </c>
      <c r="E86" s="20">
        <v>25411.77</v>
      </c>
      <c r="F86" s="20">
        <v>0</v>
      </c>
      <c r="G86" s="20">
        <v>25411.77</v>
      </c>
    </row>
    <row r="87" spans="1:7" x14ac:dyDescent="0.2">
      <c r="A87" s="150">
        <f t="shared" si="1"/>
        <v>10</v>
      </c>
      <c r="B87" t="s">
        <v>1959</v>
      </c>
      <c r="C87" t="s">
        <v>1960</v>
      </c>
      <c r="D87" s="20">
        <v>0</v>
      </c>
      <c r="E87" s="20">
        <v>42025000</v>
      </c>
      <c r="F87" s="20">
        <v>0</v>
      </c>
      <c r="G87" s="20">
        <v>42025000</v>
      </c>
    </row>
    <row r="88" spans="1:7" x14ac:dyDescent="0.2">
      <c r="A88" s="150">
        <f t="shared" si="1"/>
        <v>10</v>
      </c>
      <c r="B88" t="s">
        <v>1961</v>
      </c>
      <c r="C88" t="s">
        <v>1962</v>
      </c>
      <c r="D88" s="20">
        <v>0</v>
      </c>
      <c r="E88" s="20">
        <v>38129336</v>
      </c>
      <c r="F88" s="20">
        <v>26604216</v>
      </c>
      <c r="G88" s="20">
        <v>11525120</v>
      </c>
    </row>
    <row r="89" spans="1:7" x14ac:dyDescent="0.2">
      <c r="A89" s="150">
        <f t="shared" si="1"/>
        <v>10</v>
      </c>
      <c r="B89" t="s">
        <v>1963</v>
      </c>
      <c r="C89" t="s">
        <v>1964</v>
      </c>
      <c r="D89" s="20">
        <v>0</v>
      </c>
      <c r="E89" s="20">
        <v>1368193572</v>
      </c>
      <c r="F89" s="20">
        <v>1098622822</v>
      </c>
      <c r="G89" s="20">
        <v>269570750</v>
      </c>
    </row>
    <row r="90" spans="1:7" x14ac:dyDescent="0.2">
      <c r="A90" s="150">
        <f t="shared" si="1"/>
        <v>0</v>
      </c>
      <c r="B90"/>
      <c r="D90" s="20"/>
      <c r="E90" s="20"/>
      <c r="F90" s="20"/>
      <c r="G90" s="20"/>
    </row>
    <row r="91" spans="1:7" x14ac:dyDescent="0.2">
      <c r="A91" s="150">
        <f t="shared" si="1"/>
        <v>8</v>
      </c>
      <c r="B91" t="s">
        <v>1488</v>
      </c>
      <c r="C91" t="s">
        <v>1487</v>
      </c>
      <c r="D91" s="20">
        <v>17992.8</v>
      </c>
      <c r="E91" s="20">
        <v>0</v>
      </c>
      <c r="F91" s="20">
        <v>0</v>
      </c>
      <c r="G91" s="20">
        <v>17992.8</v>
      </c>
    </row>
    <row r="92" spans="1:7" x14ac:dyDescent="0.2">
      <c r="A92" s="150">
        <f t="shared" si="1"/>
        <v>10</v>
      </c>
      <c r="B92" t="s">
        <v>1486</v>
      </c>
      <c r="C92" t="s">
        <v>618</v>
      </c>
      <c r="D92" s="20">
        <v>17992.8</v>
      </c>
      <c r="E92" s="20">
        <v>0</v>
      </c>
      <c r="F92" s="20">
        <v>0</v>
      </c>
      <c r="G92" s="20">
        <v>17992.8</v>
      </c>
    </row>
    <row r="93" spans="1:7" x14ac:dyDescent="0.2">
      <c r="A93" s="150">
        <f t="shared" si="1"/>
        <v>0</v>
      </c>
      <c r="B93"/>
      <c r="D93" s="20"/>
      <c r="E93" s="20"/>
      <c r="F93" s="20"/>
      <c r="G93" s="20"/>
    </row>
    <row r="94" spans="1:7" x14ac:dyDescent="0.2">
      <c r="A94" s="150">
        <f t="shared" si="1"/>
        <v>8</v>
      </c>
      <c r="B94" t="s">
        <v>477</v>
      </c>
      <c r="C94" t="s">
        <v>478</v>
      </c>
      <c r="D94" s="20">
        <v>15844832.710000001</v>
      </c>
      <c r="E94" s="20">
        <v>12988</v>
      </c>
      <c r="F94" s="20">
        <v>496</v>
      </c>
      <c r="G94" s="20">
        <v>15857324.710000001</v>
      </c>
    </row>
    <row r="95" spans="1:7" x14ac:dyDescent="0.2">
      <c r="A95" s="150">
        <f t="shared" si="1"/>
        <v>10</v>
      </c>
      <c r="B95" t="s">
        <v>481</v>
      </c>
      <c r="C95" t="s">
        <v>482</v>
      </c>
      <c r="D95" s="20">
        <v>520.71000000002095</v>
      </c>
      <c r="E95" s="20">
        <v>0</v>
      </c>
      <c r="F95" s="20">
        <v>0</v>
      </c>
      <c r="G95" s="20">
        <v>520.71000000002095</v>
      </c>
    </row>
    <row r="96" spans="1:7" x14ac:dyDescent="0.2">
      <c r="A96" s="150">
        <f t="shared" si="1"/>
        <v>10</v>
      </c>
      <c r="B96" t="s">
        <v>493</v>
      </c>
      <c r="C96" t="s">
        <v>494</v>
      </c>
      <c r="D96" s="20">
        <v>774</v>
      </c>
      <c r="E96" s="20">
        <v>0</v>
      </c>
      <c r="F96" s="20">
        <v>0</v>
      </c>
      <c r="G96" s="20">
        <v>774</v>
      </c>
    </row>
    <row r="97" spans="1:7" x14ac:dyDescent="0.2">
      <c r="A97" s="150">
        <f t="shared" si="1"/>
        <v>10</v>
      </c>
      <c r="B97" t="s">
        <v>495</v>
      </c>
      <c r="C97" t="s">
        <v>496</v>
      </c>
      <c r="D97" s="20">
        <v>2360355</v>
      </c>
      <c r="E97" s="20">
        <v>1942</v>
      </c>
      <c r="F97" s="20">
        <v>124</v>
      </c>
      <c r="G97" s="20">
        <v>2362173</v>
      </c>
    </row>
    <row r="98" spans="1:7" x14ac:dyDescent="0.2">
      <c r="A98" s="150">
        <f t="shared" si="1"/>
        <v>10</v>
      </c>
      <c r="B98" t="s">
        <v>497</v>
      </c>
      <c r="C98" t="s">
        <v>498</v>
      </c>
      <c r="D98" s="20">
        <v>7167112</v>
      </c>
      <c r="E98" s="20">
        <v>5820</v>
      </c>
      <c r="F98" s="20">
        <v>0</v>
      </c>
      <c r="G98" s="20">
        <v>7172932</v>
      </c>
    </row>
    <row r="99" spans="1:7" x14ac:dyDescent="0.2">
      <c r="A99" s="150">
        <f t="shared" si="1"/>
        <v>10</v>
      </c>
      <c r="B99" t="s">
        <v>499</v>
      </c>
      <c r="C99" t="s">
        <v>500</v>
      </c>
      <c r="D99" s="20">
        <v>6316071</v>
      </c>
      <c r="E99" s="20">
        <v>5226</v>
      </c>
      <c r="F99" s="20">
        <v>372</v>
      </c>
      <c r="G99" s="20">
        <v>6320925</v>
      </c>
    </row>
    <row r="100" spans="1:7" x14ac:dyDescent="0.2">
      <c r="A100" s="150">
        <f t="shared" si="1"/>
        <v>0</v>
      </c>
      <c r="B100"/>
      <c r="D100" s="20"/>
      <c r="E100" s="20"/>
      <c r="F100" s="20"/>
      <c r="G100" s="20"/>
    </row>
    <row r="101" spans="1:7" x14ac:dyDescent="0.2">
      <c r="A101" s="150">
        <f t="shared" si="1"/>
        <v>8</v>
      </c>
      <c r="B101" t="s">
        <v>507</v>
      </c>
      <c r="C101" t="s">
        <v>508</v>
      </c>
      <c r="D101" s="20">
        <v>439712452.85999954</v>
      </c>
      <c r="E101" s="20">
        <v>2947003869.8499999</v>
      </c>
      <c r="F101" s="20">
        <v>2097396411.0699999</v>
      </c>
      <c r="G101" s="20">
        <v>1289319911.6399996</v>
      </c>
    </row>
    <row r="102" spans="1:7" x14ac:dyDescent="0.2">
      <c r="A102" s="150">
        <f t="shared" si="1"/>
        <v>10</v>
      </c>
      <c r="B102" t="s">
        <v>511</v>
      </c>
      <c r="C102" t="s">
        <v>512</v>
      </c>
      <c r="D102" s="20">
        <v>1963</v>
      </c>
      <c r="E102" s="20">
        <v>0</v>
      </c>
      <c r="F102" s="20">
        <v>0</v>
      </c>
      <c r="G102" s="20">
        <v>1963</v>
      </c>
    </row>
    <row r="103" spans="1:7" x14ac:dyDescent="0.2">
      <c r="A103" s="150">
        <f t="shared" si="1"/>
        <v>10</v>
      </c>
      <c r="B103" t="s">
        <v>517</v>
      </c>
      <c r="C103" t="s">
        <v>518</v>
      </c>
      <c r="D103" s="20">
        <v>18403944.759999752</v>
      </c>
      <c r="E103" s="20">
        <v>528077633</v>
      </c>
      <c r="F103" s="20">
        <v>0</v>
      </c>
      <c r="G103" s="20">
        <v>546481577.75999975</v>
      </c>
    </row>
    <row r="104" spans="1:7" x14ac:dyDescent="0.2">
      <c r="A104" s="150">
        <f t="shared" si="1"/>
        <v>10</v>
      </c>
      <c r="B104" t="s">
        <v>521</v>
      </c>
      <c r="C104" t="s">
        <v>522</v>
      </c>
      <c r="D104" s="20">
        <v>859643</v>
      </c>
      <c r="E104" s="20">
        <v>36</v>
      </c>
      <c r="F104" s="20">
        <v>0</v>
      </c>
      <c r="G104" s="20">
        <v>859679</v>
      </c>
    </row>
    <row r="105" spans="1:7" x14ac:dyDescent="0.2">
      <c r="A105" s="150">
        <f t="shared" si="1"/>
        <v>10</v>
      </c>
      <c r="B105" t="s">
        <v>525</v>
      </c>
      <c r="C105" t="s">
        <v>526</v>
      </c>
      <c r="D105" s="20">
        <v>28509621</v>
      </c>
      <c r="E105" s="20">
        <v>1188</v>
      </c>
      <c r="F105" s="20">
        <v>0</v>
      </c>
      <c r="G105" s="20">
        <v>28510809</v>
      </c>
    </row>
    <row r="106" spans="1:7" x14ac:dyDescent="0.2">
      <c r="A106" s="150">
        <f t="shared" si="1"/>
        <v>10</v>
      </c>
      <c r="B106" t="s">
        <v>529</v>
      </c>
      <c r="C106" t="s">
        <v>530</v>
      </c>
      <c r="D106" s="20">
        <v>30618291.059999943</v>
      </c>
      <c r="E106" s="20">
        <v>1276</v>
      </c>
      <c r="F106" s="20">
        <v>0</v>
      </c>
      <c r="G106" s="20">
        <v>30619567.059999943</v>
      </c>
    </row>
    <row r="107" spans="1:7" x14ac:dyDescent="0.2">
      <c r="A107" s="150">
        <f t="shared" si="1"/>
        <v>10</v>
      </c>
      <c r="B107" t="s">
        <v>533</v>
      </c>
      <c r="C107" t="s">
        <v>534</v>
      </c>
      <c r="D107" s="20">
        <v>10247004</v>
      </c>
      <c r="E107" s="20">
        <v>427</v>
      </c>
      <c r="F107" s="20">
        <v>0</v>
      </c>
      <c r="G107" s="20">
        <v>10247431</v>
      </c>
    </row>
    <row r="108" spans="1:7" x14ac:dyDescent="0.2">
      <c r="A108" s="150">
        <f t="shared" si="1"/>
        <v>10</v>
      </c>
      <c r="B108" t="s">
        <v>1485</v>
      </c>
      <c r="C108" t="s">
        <v>1484</v>
      </c>
      <c r="D108" s="20">
        <v>17615</v>
      </c>
      <c r="E108" s="20">
        <v>1</v>
      </c>
      <c r="F108" s="20">
        <v>0</v>
      </c>
      <c r="G108" s="20">
        <v>17616</v>
      </c>
    </row>
    <row r="109" spans="1:7" x14ac:dyDescent="0.2">
      <c r="A109" s="150">
        <f t="shared" si="1"/>
        <v>10</v>
      </c>
      <c r="B109" t="s">
        <v>1483</v>
      </c>
      <c r="C109" t="s">
        <v>1482</v>
      </c>
      <c r="D109" s="20">
        <v>123068949.15999985</v>
      </c>
      <c r="E109" s="20">
        <v>300008442</v>
      </c>
      <c r="F109" s="20">
        <v>279000987</v>
      </c>
      <c r="G109" s="20">
        <v>144076404.15999985</v>
      </c>
    </row>
    <row r="110" spans="1:7" x14ac:dyDescent="0.2">
      <c r="A110" s="150">
        <f t="shared" si="1"/>
        <v>10</v>
      </c>
      <c r="B110" t="s">
        <v>1481</v>
      </c>
      <c r="C110" t="s">
        <v>1480</v>
      </c>
      <c r="D110" s="20">
        <v>10065525</v>
      </c>
      <c r="E110" s="20">
        <v>253105777</v>
      </c>
      <c r="F110" s="20">
        <v>5996570</v>
      </c>
      <c r="G110" s="20">
        <v>257174732</v>
      </c>
    </row>
    <row r="111" spans="1:7" x14ac:dyDescent="0.2">
      <c r="A111" s="150">
        <f t="shared" si="1"/>
        <v>10</v>
      </c>
      <c r="B111" t="s">
        <v>1479</v>
      </c>
      <c r="C111" t="s">
        <v>1478</v>
      </c>
      <c r="D111" s="20">
        <v>142480</v>
      </c>
      <c r="E111" s="20">
        <v>6</v>
      </c>
      <c r="F111" s="20">
        <v>0</v>
      </c>
      <c r="G111" s="20">
        <v>142486</v>
      </c>
    </row>
    <row r="112" spans="1:7" x14ac:dyDescent="0.2">
      <c r="A112" s="150">
        <f t="shared" si="1"/>
        <v>10</v>
      </c>
      <c r="B112" t="s">
        <v>1507</v>
      </c>
      <c r="C112" t="s">
        <v>1508</v>
      </c>
      <c r="D112" s="20">
        <v>150033.99000000209</v>
      </c>
      <c r="E112" s="20">
        <v>10000042</v>
      </c>
      <c r="F112" s="20">
        <v>10045111</v>
      </c>
      <c r="G112" s="20">
        <v>104964.99000000209</v>
      </c>
    </row>
    <row r="113" spans="1:7" x14ac:dyDescent="0.2">
      <c r="A113" s="150">
        <f t="shared" si="1"/>
        <v>10</v>
      </c>
      <c r="B113" t="s">
        <v>1965</v>
      </c>
      <c r="C113" t="s">
        <v>1966</v>
      </c>
      <c r="D113" s="20">
        <v>171970935.88999999</v>
      </c>
      <c r="E113" s="20">
        <v>241362234.84999999</v>
      </c>
      <c r="F113" s="20">
        <v>190104911.06999999</v>
      </c>
      <c r="G113" s="20">
        <v>223228259.67000002</v>
      </c>
    </row>
    <row r="114" spans="1:7" x14ac:dyDescent="0.2">
      <c r="A114" s="150">
        <f t="shared" si="1"/>
        <v>10</v>
      </c>
      <c r="B114" t="s">
        <v>1967</v>
      </c>
      <c r="C114" t="s">
        <v>1968</v>
      </c>
      <c r="D114" s="20">
        <v>979</v>
      </c>
      <c r="E114" s="20">
        <v>644102004</v>
      </c>
      <c r="F114" s="20">
        <v>644099631</v>
      </c>
      <c r="G114" s="20">
        <v>3352</v>
      </c>
    </row>
    <row r="115" spans="1:7" x14ac:dyDescent="0.2">
      <c r="A115" s="150">
        <f t="shared" si="1"/>
        <v>10</v>
      </c>
      <c r="B115" t="s">
        <v>1969</v>
      </c>
      <c r="C115" t="s">
        <v>1970</v>
      </c>
      <c r="D115" s="20">
        <v>1135</v>
      </c>
      <c r="E115" s="20">
        <v>178047358</v>
      </c>
      <c r="F115" s="20">
        <v>175853658</v>
      </c>
      <c r="G115" s="20">
        <v>2194835</v>
      </c>
    </row>
    <row r="116" spans="1:7" x14ac:dyDescent="0.2">
      <c r="A116" s="150">
        <f t="shared" si="1"/>
        <v>10</v>
      </c>
      <c r="B116" t="s">
        <v>1971</v>
      </c>
      <c r="C116" t="s">
        <v>1972</v>
      </c>
      <c r="D116" s="20">
        <v>45654333</v>
      </c>
      <c r="E116" s="20">
        <v>1902</v>
      </c>
      <c r="F116" s="20">
        <v>0</v>
      </c>
      <c r="G116" s="20">
        <v>45656235</v>
      </c>
    </row>
    <row r="117" spans="1:7" x14ac:dyDescent="0.2">
      <c r="A117" s="150">
        <f t="shared" si="1"/>
        <v>10</v>
      </c>
      <c r="B117" t="s">
        <v>1973</v>
      </c>
      <c r="C117" t="s">
        <v>1974</v>
      </c>
      <c r="D117" s="20">
        <v>0</v>
      </c>
      <c r="E117" s="20">
        <v>792295543</v>
      </c>
      <c r="F117" s="20">
        <v>792295543</v>
      </c>
      <c r="G117" s="20">
        <v>0</v>
      </c>
    </row>
    <row r="118" spans="1:7" x14ac:dyDescent="0.2">
      <c r="A118" s="150">
        <f t="shared" si="1"/>
        <v>0</v>
      </c>
      <c r="B118"/>
      <c r="D118" s="20"/>
      <c r="E118" s="20"/>
      <c r="F118" s="20"/>
      <c r="G118" s="20"/>
    </row>
    <row r="119" spans="1:7" x14ac:dyDescent="0.2">
      <c r="A119" s="150">
        <f t="shared" si="1"/>
        <v>8</v>
      </c>
      <c r="B119" t="s">
        <v>537</v>
      </c>
      <c r="C119" t="s">
        <v>538</v>
      </c>
      <c r="D119" s="20">
        <v>10668672.039999992</v>
      </c>
      <c r="E119" s="20">
        <v>742.79</v>
      </c>
      <c r="F119" s="20">
        <v>0</v>
      </c>
      <c r="G119" s="20">
        <v>10669414.829999991</v>
      </c>
    </row>
    <row r="120" spans="1:7" x14ac:dyDescent="0.2">
      <c r="A120" s="150">
        <f t="shared" si="1"/>
        <v>10</v>
      </c>
      <c r="B120" t="s">
        <v>541</v>
      </c>
      <c r="C120" t="s">
        <v>542</v>
      </c>
      <c r="D120" s="20">
        <v>1349.1599999964237</v>
      </c>
      <c r="E120" s="20">
        <v>0.11</v>
      </c>
      <c r="F120" s="20">
        <v>0</v>
      </c>
      <c r="G120" s="20">
        <v>1349.2699999964236</v>
      </c>
    </row>
    <row r="121" spans="1:7" x14ac:dyDescent="0.2">
      <c r="A121" s="150">
        <f t="shared" si="1"/>
        <v>10</v>
      </c>
      <c r="B121" t="s">
        <v>1477</v>
      </c>
      <c r="C121" t="s">
        <v>1476</v>
      </c>
      <c r="D121" s="20">
        <v>3314459</v>
      </c>
      <c r="E121" s="20">
        <v>280.91000000000003</v>
      </c>
      <c r="F121" s="20">
        <v>0</v>
      </c>
      <c r="G121" s="20">
        <v>3314739.91</v>
      </c>
    </row>
    <row r="122" spans="1:7" x14ac:dyDescent="0.2">
      <c r="A122" s="150">
        <f t="shared" si="1"/>
        <v>10</v>
      </c>
      <c r="B122" t="s">
        <v>1975</v>
      </c>
      <c r="C122" t="s">
        <v>1976</v>
      </c>
      <c r="D122" s="20">
        <v>28471.879999995232</v>
      </c>
      <c r="E122" s="20">
        <v>133.13</v>
      </c>
      <c r="F122" s="20">
        <v>0</v>
      </c>
      <c r="G122" s="20">
        <v>28605.009999995233</v>
      </c>
    </row>
    <row r="123" spans="1:7" x14ac:dyDescent="0.2">
      <c r="A123" s="150">
        <f t="shared" si="1"/>
        <v>10</v>
      </c>
      <c r="B123" t="s">
        <v>1977</v>
      </c>
      <c r="C123" t="s">
        <v>1978</v>
      </c>
      <c r="D123" s="20">
        <v>7324392</v>
      </c>
      <c r="E123" s="20">
        <v>328.64</v>
      </c>
      <c r="F123" s="20">
        <v>0</v>
      </c>
      <c r="G123" s="20">
        <v>7324720.6399999997</v>
      </c>
    </row>
    <row r="124" spans="1:7" x14ac:dyDescent="0.2">
      <c r="A124" s="150">
        <f t="shared" si="1"/>
        <v>0</v>
      </c>
      <c r="B124"/>
      <c r="D124" s="20"/>
      <c r="E124" s="20"/>
      <c r="F124" s="20"/>
      <c r="G124" s="20"/>
    </row>
    <row r="125" spans="1:7" x14ac:dyDescent="0.2">
      <c r="A125" s="150">
        <f t="shared" si="1"/>
        <v>8</v>
      </c>
      <c r="B125" t="s">
        <v>547</v>
      </c>
      <c r="C125" t="s">
        <v>548</v>
      </c>
      <c r="D125" s="20">
        <v>4005672.7599999942</v>
      </c>
      <c r="E125" s="20">
        <v>37.1</v>
      </c>
      <c r="F125" s="20">
        <v>0</v>
      </c>
      <c r="G125" s="20">
        <v>4005709.8599999943</v>
      </c>
    </row>
    <row r="126" spans="1:7" x14ac:dyDescent="0.2">
      <c r="A126" s="150">
        <f t="shared" si="1"/>
        <v>10</v>
      </c>
      <c r="B126" t="s">
        <v>1475</v>
      </c>
      <c r="C126" t="s">
        <v>1474</v>
      </c>
      <c r="D126" s="20">
        <v>8.1600000001490116</v>
      </c>
      <c r="E126" s="20">
        <v>0</v>
      </c>
      <c r="F126" s="20">
        <v>0</v>
      </c>
      <c r="G126" s="20">
        <v>8.1600000001490116</v>
      </c>
    </row>
    <row r="127" spans="1:7" x14ac:dyDescent="0.2">
      <c r="A127" s="150">
        <f t="shared" si="1"/>
        <v>10</v>
      </c>
      <c r="B127" t="s">
        <v>551</v>
      </c>
      <c r="C127" t="s">
        <v>552</v>
      </c>
      <c r="D127" s="20">
        <v>2969879.099999994</v>
      </c>
      <c r="E127" s="20">
        <v>29.92</v>
      </c>
      <c r="F127" s="20">
        <v>0</v>
      </c>
      <c r="G127" s="20">
        <v>2969909.019999994</v>
      </c>
    </row>
    <row r="128" spans="1:7" x14ac:dyDescent="0.2">
      <c r="A128" s="150">
        <f t="shared" si="1"/>
        <v>10</v>
      </c>
      <c r="B128" t="s">
        <v>1509</v>
      </c>
      <c r="C128" t="s">
        <v>1510</v>
      </c>
      <c r="D128" s="20">
        <v>1018700.6099999994</v>
      </c>
      <c r="E128" s="20">
        <v>7.17</v>
      </c>
      <c r="F128" s="20">
        <v>0</v>
      </c>
      <c r="G128" s="20">
        <v>1018707.7799999994</v>
      </c>
    </row>
    <row r="129" spans="1:7" x14ac:dyDescent="0.2">
      <c r="A129" s="150">
        <f t="shared" si="1"/>
        <v>10</v>
      </c>
      <c r="B129" t="s">
        <v>1979</v>
      </c>
      <c r="C129" t="s">
        <v>1980</v>
      </c>
      <c r="D129" s="20">
        <v>17084.890000000596</v>
      </c>
      <c r="E129" s="20">
        <v>0.01</v>
      </c>
      <c r="F129" s="20">
        <v>0</v>
      </c>
      <c r="G129" s="20">
        <v>17084.900000000594</v>
      </c>
    </row>
    <row r="130" spans="1:7" x14ac:dyDescent="0.2">
      <c r="A130" s="150">
        <f t="shared" si="1"/>
        <v>0</v>
      </c>
      <c r="B130"/>
      <c r="D130" s="20"/>
      <c r="E130" s="20"/>
      <c r="F130" s="20"/>
      <c r="G130" s="20"/>
    </row>
    <row r="131" spans="1:7" x14ac:dyDescent="0.2">
      <c r="A131" s="214">
        <f t="shared" ref="A131:A194" si="2">+LEN(B131)</f>
        <v>4</v>
      </c>
      <c r="B131" s="24" t="s">
        <v>555</v>
      </c>
      <c r="C131" s="24" t="s">
        <v>11</v>
      </c>
      <c r="D131" s="20">
        <v>320909411.77999997</v>
      </c>
      <c r="E131" s="20">
        <v>213.59</v>
      </c>
      <c r="F131" s="20">
        <v>0</v>
      </c>
      <c r="G131" s="25">
        <v>320909625.36999995</v>
      </c>
    </row>
    <row r="132" spans="1:7" x14ac:dyDescent="0.2">
      <c r="A132" s="150">
        <f t="shared" si="2"/>
        <v>6</v>
      </c>
      <c r="B132" t="s">
        <v>558</v>
      </c>
      <c r="C132" t="s">
        <v>10</v>
      </c>
      <c r="D132" s="20">
        <v>320909411.77999997</v>
      </c>
      <c r="E132" s="20">
        <v>213.59</v>
      </c>
      <c r="F132" s="20">
        <v>0</v>
      </c>
      <c r="G132" s="20">
        <v>320909625.36999995</v>
      </c>
    </row>
    <row r="133" spans="1:7" x14ac:dyDescent="0.2">
      <c r="A133" s="150">
        <f t="shared" si="2"/>
        <v>8</v>
      </c>
      <c r="B133" t="s">
        <v>561</v>
      </c>
      <c r="C133" t="s">
        <v>562</v>
      </c>
      <c r="D133" s="20">
        <v>6977183.7800000003</v>
      </c>
      <c r="E133" s="20">
        <v>0</v>
      </c>
      <c r="F133" s="20">
        <v>0</v>
      </c>
      <c r="G133" s="20">
        <v>6977183.7800000003</v>
      </c>
    </row>
    <row r="134" spans="1:7" x14ac:dyDescent="0.2">
      <c r="A134" s="150">
        <f t="shared" si="2"/>
        <v>10</v>
      </c>
      <c r="B134" t="s">
        <v>623</v>
      </c>
      <c r="C134" t="s">
        <v>470</v>
      </c>
      <c r="D134" s="20">
        <v>6977183.7800000003</v>
      </c>
      <c r="E134" s="20">
        <v>0</v>
      </c>
      <c r="F134" s="20">
        <v>0</v>
      </c>
      <c r="G134" s="20">
        <v>6977183.7800000003</v>
      </c>
    </row>
    <row r="135" spans="1:7" x14ac:dyDescent="0.2">
      <c r="A135" s="150">
        <f t="shared" si="2"/>
        <v>12</v>
      </c>
      <c r="B135" t="s">
        <v>625</v>
      </c>
      <c r="C135" t="s">
        <v>626</v>
      </c>
      <c r="D135" s="20">
        <v>24.070000000065193</v>
      </c>
      <c r="E135" s="20">
        <v>0</v>
      </c>
      <c r="F135" s="20">
        <v>0</v>
      </c>
      <c r="G135" s="20">
        <v>24.070000000065193</v>
      </c>
    </row>
    <row r="136" spans="1:7" x14ac:dyDescent="0.2">
      <c r="A136" s="150">
        <f t="shared" si="2"/>
        <v>12</v>
      </c>
      <c r="B136" t="s">
        <v>1473</v>
      </c>
      <c r="C136" t="s">
        <v>1472</v>
      </c>
      <c r="D136" s="20">
        <v>6977159.71</v>
      </c>
      <c r="E136" s="20">
        <v>0</v>
      </c>
      <c r="F136" s="20">
        <v>0</v>
      </c>
      <c r="G136" s="20">
        <v>6977159.71</v>
      </c>
    </row>
    <row r="137" spans="1:7" x14ac:dyDescent="0.2">
      <c r="A137" s="150">
        <f t="shared" si="2"/>
        <v>0</v>
      </c>
      <c r="B137"/>
      <c r="D137" s="20"/>
      <c r="E137" s="20"/>
      <c r="F137" s="20"/>
      <c r="G137" s="20"/>
    </row>
    <row r="138" spans="1:7" x14ac:dyDescent="0.2">
      <c r="A138" s="150">
        <f t="shared" si="2"/>
        <v>8</v>
      </c>
      <c r="B138" t="s">
        <v>629</v>
      </c>
      <c r="C138" t="s">
        <v>630</v>
      </c>
      <c r="D138" s="20">
        <v>313932228</v>
      </c>
      <c r="E138" s="20">
        <v>213.59</v>
      </c>
      <c r="F138" s="20">
        <v>0</v>
      </c>
      <c r="G138" s="20">
        <v>313932441.58999997</v>
      </c>
    </row>
    <row r="139" spans="1:7" x14ac:dyDescent="0.2">
      <c r="A139" s="150">
        <f t="shared" si="2"/>
        <v>10</v>
      </c>
      <c r="B139" t="s">
        <v>633</v>
      </c>
      <c r="C139" t="s">
        <v>634</v>
      </c>
      <c r="D139" s="20">
        <v>313932228</v>
      </c>
      <c r="E139" s="20">
        <v>213.59</v>
      </c>
      <c r="F139" s="20">
        <v>0</v>
      </c>
      <c r="G139" s="20">
        <v>313932441.58999997</v>
      </c>
    </row>
    <row r="140" spans="1:7" x14ac:dyDescent="0.2">
      <c r="A140" s="150">
        <f t="shared" si="2"/>
        <v>0</v>
      </c>
      <c r="B140"/>
      <c r="D140" s="20"/>
      <c r="E140" s="20"/>
      <c r="F140" s="20"/>
      <c r="G140" s="20"/>
    </row>
    <row r="141" spans="1:7" x14ac:dyDescent="0.2">
      <c r="A141" s="150">
        <f t="shared" si="2"/>
        <v>2</v>
      </c>
      <c r="B141" t="s">
        <v>639</v>
      </c>
      <c r="C141" t="s">
        <v>12</v>
      </c>
      <c r="D141" s="20">
        <v>272200872.87000006</v>
      </c>
      <c r="E141" s="20">
        <v>1395707027.8900001</v>
      </c>
      <c r="F141" s="20">
        <v>59240000</v>
      </c>
      <c r="G141" s="20">
        <v>1608667900.7600002</v>
      </c>
    </row>
    <row r="142" spans="1:7" x14ac:dyDescent="0.2">
      <c r="A142" s="214">
        <f t="shared" si="2"/>
        <v>4</v>
      </c>
      <c r="B142" s="24" t="s">
        <v>640</v>
      </c>
      <c r="C142" s="24" t="s">
        <v>641</v>
      </c>
      <c r="D142" s="20">
        <v>272200872.87000006</v>
      </c>
      <c r="E142" s="20">
        <v>1395707027.8900001</v>
      </c>
      <c r="F142" s="20">
        <v>59240000</v>
      </c>
      <c r="G142" s="25">
        <v>1608667900.7600002</v>
      </c>
    </row>
    <row r="143" spans="1:7" x14ac:dyDescent="0.2">
      <c r="A143" s="150">
        <f t="shared" si="2"/>
        <v>6</v>
      </c>
      <c r="B143" t="s">
        <v>642</v>
      </c>
      <c r="C143" t="s">
        <v>643</v>
      </c>
      <c r="D143" s="20">
        <v>272200872.87000006</v>
      </c>
      <c r="E143" s="20">
        <v>1395707027.8900001</v>
      </c>
      <c r="F143" s="20">
        <v>59240000</v>
      </c>
      <c r="G143" s="20">
        <v>1608667900.7600002</v>
      </c>
    </row>
    <row r="144" spans="1:7" x14ac:dyDescent="0.2">
      <c r="A144" s="150">
        <f t="shared" si="2"/>
        <v>8</v>
      </c>
      <c r="B144" t="s">
        <v>644</v>
      </c>
      <c r="C144" t="s">
        <v>645</v>
      </c>
      <c r="D144" s="20">
        <v>272200872.87000006</v>
      </c>
      <c r="E144" s="20">
        <v>1395707027.8900001</v>
      </c>
      <c r="F144" s="20">
        <v>59240000</v>
      </c>
      <c r="G144" s="20">
        <v>1608667900.7600002</v>
      </c>
    </row>
    <row r="145" spans="1:7" x14ac:dyDescent="0.2">
      <c r="A145" s="150">
        <f t="shared" si="2"/>
        <v>10</v>
      </c>
      <c r="B145" t="s">
        <v>646</v>
      </c>
      <c r="C145" t="s">
        <v>647</v>
      </c>
      <c r="D145" s="20">
        <v>271750269.69000006</v>
      </c>
      <c r="E145" s="20">
        <v>1395707027.8900001</v>
      </c>
      <c r="F145" s="20">
        <v>59240000</v>
      </c>
      <c r="G145" s="20">
        <v>1608217297.5800002</v>
      </c>
    </row>
    <row r="146" spans="1:7" x14ac:dyDescent="0.2">
      <c r="A146" s="150">
        <f t="shared" si="2"/>
        <v>10</v>
      </c>
      <c r="B146" t="s">
        <v>648</v>
      </c>
      <c r="C146" t="s">
        <v>649</v>
      </c>
      <c r="D146" s="20">
        <v>450603.18</v>
      </c>
      <c r="E146" s="20">
        <v>0</v>
      </c>
      <c r="F146" s="20">
        <v>0</v>
      </c>
      <c r="G146" s="20">
        <v>450603.18</v>
      </c>
    </row>
    <row r="147" spans="1:7" x14ac:dyDescent="0.2">
      <c r="A147" s="150">
        <f t="shared" si="2"/>
        <v>0</v>
      </c>
      <c r="B147"/>
      <c r="D147" s="20"/>
      <c r="E147" s="20"/>
      <c r="F147" s="20"/>
      <c r="G147" s="20"/>
    </row>
    <row r="148" spans="1:7" x14ac:dyDescent="0.2">
      <c r="A148" s="150">
        <f t="shared" si="2"/>
        <v>2</v>
      </c>
      <c r="B148" t="s">
        <v>652</v>
      </c>
      <c r="C148" t="s">
        <v>14</v>
      </c>
      <c r="D148" s="20">
        <v>11695754006.909998</v>
      </c>
      <c r="E148" s="20">
        <v>3702837516</v>
      </c>
      <c r="F148" s="20">
        <v>5858798259</v>
      </c>
      <c r="G148" s="20">
        <v>9539793263.9099979</v>
      </c>
    </row>
    <row r="149" spans="1:7" s="230" customFormat="1" x14ac:dyDescent="0.2">
      <c r="A149" s="229">
        <f t="shared" si="2"/>
        <v>4</v>
      </c>
      <c r="B149" s="230" t="s">
        <v>654</v>
      </c>
      <c r="C149" s="230" t="s">
        <v>15</v>
      </c>
      <c r="D149" s="20">
        <v>11491832770.799999</v>
      </c>
      <c r="E149" s="20">
        <v>3660584658</v>
      </c>
      <c r="F149" s="20">
        <v>5821273019</v>
      </c>
      <c r="G149" s="231">
        <v>9331144409.7999992</v>
      </c>
    </row>
    <row r="150" spans="1:7" x14ac:dyDescent="0.2">
      <c r="A150" s="150">
        <f t="shared" si="2"/>
        <v>6</v>
      </c>
      <c r="B150" t="s">
        <v>655</v>
      </c>
      <c r="C150" t="s">
        <v>656</v>
      </c>
      <c r="D150" s="20">
        <v>2253225499.8900003</v>
      </c>
      <c r="E150" s="20">
        <v>285933860</v>
      </c>
      <c r="F150" s="20">
        <v>824374909</v>
      </c>
      <c r="G150" s="20">
        <v>1714784450.8900003</v>
      </c>
    </row>
    <row r="151" spans="1:7" x14ac:dyDescent="0.2">
      <c r="A151" s="150">
        <f t="shared" si="2"/>
        <v>8</v>
      </c>
      <c r="B151" t="s">
        <v>657</v>
      </c>
      <c r="C151" t="s">
        <v>658</v>
      </c>
      <c r="D151" s="20">
        <v>2253225499.8900003</v>
      </c>
      <c r="E151" s="20">
        <v>285933860</v>
      </c>
      <c r="F151" s="20">
        <v>824374909</v>
      </c>
      <c r="G151" s="20">
        <v>1714784450.8900003</v>
      </c>
    </row>
    <row r="152" spans="1:7" x14ac:dyDescent="0.2">
      <c r="A152" s="150">
        <f t="shared" si="2"/>
        <v>10</v>
      </c>
      <c r="B152" t="s">
        <v>659</v>
      </c>
      <c r="C152" t="s">
        <v>660</v>
      </c>
      <c r="D152" s="20">
        <v>2253225499.8900003</v>
      </c>
      <c r="E152" s="20">
        <v>285933860</v>
      </c>
      <c r="F152" s="20">
        <v>824374909</v>
      </c>
      <c r="G152" s="20">
        <v>1714784450.8900003</v>
      </c>
    </row>
    <row r="153" spans="1:7" x14ac:dyDescent="0.2">
      <c r="A153" s="150">
        <f t="shared" si="2"/>
        <v>0</v>
      </c>
      <c r="B153"/>
      <c r="D153" s="20"/>
      <c r="E153" s="20"/>
      <c r="F153" s="20"/>
      <c r="G153" s="20"/>
    </row>
    <row r="154" spans="1:7" x14ac:dyDescent="0.2">
      <c r="A154" s="150">
        <f t="shared" si="2"/>
        <v>6</v>
      </c>
      <c r="B154" t="s">
        <v>1981</v>
      </c>
      <c r="C154" t="s">
        <v>1982</v>
      </c>
      <c r="D154" s="20">
        <v>9132548323.9099998</v>
      </c>
      <c r="E154" s="20">
        <v>3353006577</v>
      </c>
      <c r="F154" s="20">
        <v>4899263789</v>
      </c>
      <c r="G154" s="20">
        <v>7586291111.9099998</v>
      </c>
    </row>
    <row r="155" spans="1:7" x14ac:dyDescent="0.2">
      <c r="A155" s="150">
        <f t="shared" si="2"/>
        <v>8</v>
      </c>
      <c r="B155" t="s">
        <v>1983</v>
      </c>
      <c r="C155" t="s">
        <v>1984</v>
      </c>
      <c r="D155" s="20">
        <v>9132548323.9099998</v>
      </c>
      <c r="E155" s="20">
        <v>3353006577</v>
      </c>
      <c r="F155" s="20">
        <v>4899263789</v>
      </c>
      <c r="G155" s="20">
        <v>7586291111.9099998</v>
      </c>
    </row>
    <row r="156" spans="1:7" x14ac:dyDescent="0.2">
      <c r="A156" s="150">
        <f t="shared" si="2"/>
        <v>10</v>
      </c>
      <c r="B156" t="s">
        <v>1985</v>
      </c>
      <c r="C156" t="s">
        <v>1986</v>
      </c>
      <c r="D156" s="20">
        <v>9132548323.9099998</v>
      </c>
      <c r="E156" s="20">
        <v>3353006577</v>
      </c>
      <c r="F156" s="20">
        <v>4899263789</v>
      </c>
      <c r="G156" s="20">
        <v>7586291111.9099998</v>
      </c>
    </row>
    <row r="157" spans="1:7" x14ac:dyDescent="0.2">
      <c r="A157" s="150">
        <f t="shared" si="2"/>
        <v>0</v>
      </c>
      <c r="B157"/>
      <c r="D157" s="20"/>
      <c r="E157" s="20"/>
      <c r="F157" s="20"/>
      <c r="G157" s="20"/>
    </row>
    <row r="158" spans="1:7" x14ac:dyDescent="0.2">
      <c r="A158" s="150">
        <f t="shared" si="2"/>
        <v>6</v>
      </c>
      <c r="B158" t="s">
        <v>670</v>
      </c>
      <c r="C158" t="s">
        <v>64</v>
      </c>
      <c r="D158" s="20">
        <v>106058947</v>
      </c>
      <c r="E158" s="20">
        <v>21644221</v>
      </c>
      <c r="F158" s="20">
        <v>97634321</v>
      </c>
      <c r="G158" s="20">
        <v>30068847</v>
      </c>
    </row>
    <row r="159" spans="1:7" x14ac:dyDescent="0.2">
      <c r="A159" s="150">
        <f t="shared" si="2"/>
        <v>8</v>
      </c>
      <c r="B159" t="s">
        <v>673</v>
      </c>
      <c r="C159" t="s">
        <v>64</v>
      </c>
      <c r="D159" s="20">
        <v>106058947</v>
      </c>
      <c r="E159" s="20">
        <v>21644221</v>
      </c>
      <c r="F159" s="20">
        <v>97634321</v>
      </c>
      <c r="G159" s="20">
        <v>30068847</v>
      </c>
    </row>
    <row r="160" spans="1:7" x14ac:dyDescent="0.2">
      <c r="A160" s="150">
        <f t="shared" si="2"/>
        <v>10</v>
      </c>
      <c r="B160" t="s">
        <v>676</v>
      </c>
      <c r="C160" t="s">
        <v>677</v>
      </c>
      <c r="D160" s="20">
        <v>106058947</v>
      </c>
      <c r="E160" s="20">
        <v>21644221</v>
      </c>
      <c r="F160" s="20">
        <v>97634321</v>
      </c>
      <c r="G160" s="20">
        <v>30068847</v>
      </c>
    </row>
    <row r="161" spans="1:7" x14ac:dyDescent="0.2">
      <c r="A161" s="150">
        <f t="shared" si="2"/>
        <v>0</v>
      </c>
      <c r="B161"/>
      <c r="D161" s="20"/>
      <c r="E161" s="20"/>
      <c r="F161" s="20"/>
      <c r="G161" s="20"/>
    </row>
    <row r="162" spans="1:7" s="230" customFormat="1" x14ac:dyDescent="0.2">
      <c r="A162" s="229">
        <f t="shared" si="2"/>
        <v>4</v>
      </c>
      <c r="B162" s="230" t="s">
        <v>680</v>
      </c>
      <c r="C162" s="230" t="s">
        <v>16</v>
      </c>
      <c r="D162" s="20">
        <v>243320018.11000001</v>
      </c>
      <c r="E162" s="20">
        <v>42252858</v>
      </c>
      <c r="F162" s="20">
        <v>37525240</v>
      </c>
      <c r="G162" s="231">
        <v>248047636.11000001</v>
      </c>
    </row>
    <row r="163" spans="1:7" x14ac:dyDescent="0.2">
      <c r="A163" s="150">
        <f t="shared" si="2"/>
        <v>6</v>
      </c>
      <c r="B163" t="s">
        <v>683</v>
      </c>
      <c r="C163" t="s">
        <v>65</v>
      </c>
      <c r="D163" s="20">
        <v>61885585</v>
      </c>
      <c r="E163" s="20">
        <v>30495793</v>
      </c>
      <c r="F163" s="20">
        <v>30495793</v>
      </c>
      <c r="G163" s="20">
        <v>61885585</v>
      </c>
    </row>
    <row r="164" spans="1:7" x14ac:dyDescent="0.2">
      <c r="A164" s="150">
        <f t="shared" si="2"/>
        <v>8</v>
      </c>
      <c r="B164" t="s">
        <v>684</v>
      </c>
      <c r="C164" t="s">
        <v>65</v>
      </c>
      <c r="D164" s="20">
        <v>61885585</v>
      </c>
      <c r="E164" s="20">
        <v>30495793</v>
      </c>
      <c r="F164" s="20">
        <v>30495793</v>
      </c>
      <c r="G164" s="20">
        <v>61885585</v>
      </c>
    </row>
    <row r="165" spans="1:7" x14ac:dyDescent="0.2">
      <c r="A165" s="150">
        <f t="shared" si="2"/>
        <v>10</v>
      </c>
      <c r="B165" t="s">
        <v>687</v>
      </c>
      <c r="C165" t="s">
        <v>688</v>
      </c>
      <c r="D165" s="20">
        <v>61885585</v>
      </c>
      <c r="E165" s="20">
        <v>30495793</v>
      </c>
      <c r="F165" s="20">
        <v>30495793</v>
      </c>
      <c r="G165" s="20">
        <v>61885585</v>
      </c>
    </row>
    <row r="166" spans="1:7" x14ac:dyDescent="0.2">
      <c r="A166" s="150">
        <f t="shared" si="2"/>
        <v>0</v>
      </c>
      <c r="B166"/>
      <c r="D166" s="20"/>
      <c r="E166" s="20"/>
      <c r="F166" s="20"/>
      <c r="G166" s="20"/>
    </row>
    <row r="167" spans="1:7" x14ac:dyDescent="0.2">
      <c r="A167" s="150">
        <f t="shared" si="2"/>
        <v>6</v>
      </c>
      <c r="B167" t="s">
        <v>691</v>
      </c>
      <c r="C167" t="s">
        <v>16</v>
      </c>
      <c r="D167" s="20">
        <v>181434433.11000001</v>
      </c>
      <c r="E167" s="20">
        <v>11757065</v>
      </c>
      <c r="F167" s="20">
        <v>7029447</v>
      </c>
      <c r="G167" s="20">
        <v>186162051.11000001</v>
      </c>
    </row>
    <row r="168" spans="1:7" x14ac:dyDescent="0.2">
      <c r="A168" s="150">
        <f t="shared" si="2"/>
        <v>8</v>
      </c>
      <c r="B168" t="s">
        <v>694</v>
      </c>
      <c r="C168" t="s">
        <v>16</v>
      </c>
      <c r="D168" s="20">
        <v>177120885.88</v>
      </c>
      <c r="E168" s="20">
        <v>6976752</v>
      </c>
      <c r="F168" s="20">
        <v>0</v>
      </c>
      <c r="G168" s="20">
        <v>184097637.88</v>
      </c>
    </row>
    <row r="169" spans="1:7" x14ac:dyDescent="0.2">
      <c r="A169" s="150">
        <f t="shared" si="2"/>
        <v>10</v>
      </c>
      <c r="B169" t="s">
        <v>697</v>
      </c>
      <c r="C169" t="s">
        <v>16</v>
      </c>
      <c r="D169" s="20">
        <v>177120885.88</v>
      </c>
      <c r="E169" s="20">
        <v>6976752</v>
      </c>
      <c r="F169" s="20">
        <v>0</v>
      </c>
      <c r="G169" s="20">
        <v>184097637.88</v>
      </c>
    </row>
    <row r="170" spans="1:7" x14ac:dyDescent="0.2">
      <c r="A170" s="150">
        <f t="shared" si="2"/>
        <v>0</v>
      </c>
      <c r="B170"/>
      <c r="D170" s="20"/>
      <c r="E170" s="20"/>
      <c r="F170" s="20"/>
      <c r="G170" s="20"/>
    </row>
    <row r="171" spans="1:7" x14ac:dyDescent="0.2">
      <c r="A171" s="150">
        <f t="shared" si="2"/>
        <v>8</v>
      </c>
      <c r="B171" t="s">
        <v>698</v>
      </c>
      <c r="C171" t="s">
        <v>699</v>
      </c>
      <c r="D171" s="20">
        <v>3136075.05</v>
      </c>
      <c r="E171" s="20">
        <v>0</v>
      </c>
      <c r="F171" s="20">
        <v>234800</v>
      </c>
      <c r="G171" s="20">
        <v>2901275.05</v>
      </c>
    </row>
    <row r="172" spans="1:7" x14ac:dyDescent="0.2">
      <c r="A172" s="150">
        <f t="shared" si="2"/>
        <v>10</v>
      </c>
      <c r="B172" t="s">
        <v>700</v>
      </c>
      <c r="C172" t="s">
        <v>701</v>
      </c>
      <c r="D172" s="20">
        <v>3136075.05</v>
      </c>
      <c r="E172" s="20">
        <v>0</v>
      </c>
      <c r="F172" s="20">
        <v>234800</v>
      </c>
      <c r="G172" s="20">
        <v>2901275.05</v>
      </c>
    </row>
    <row r="173" spans="1:7" x14ac:dyDescent="0.2">
      <c r="A173" s="150">
        <f t="shared" si="2"/>
        <v>0</v>
      </c>
      <c r="B173"/>
      <c r="D173" s="20"/>
      <c r="E173" s="20"/>
      <c r="F173" s="20"/>
      <c r="G173" s="20"/>
    </row>
    <row r="174" spans="1:7" x14ac:dyDescent="0.2">
      <c r="A174" s="150">
        <f t="shared" si="2"/>
        <v>8</v>
      </c>
      <c r="B174" t="s">
        <v>704</v>
      </c>
      <c r="C174" t="s">
        <v>109</v>
      </c>
      <c r="D174" s="20">
        <v>1074804</v>
      </c>
      <c r="E174" s="20">
        <v>4780313</v>
      </c>
      <c r="F174" s="20">
        <v>6794647</v>
      </c>
      <c r="G174" s="20">
        <v>-939530</v>
      </c>
    </row>
    <row r="175" spans="1:7" x14ac:dyDescent="0.2">
      <c r="A175" s="150">
        <f t="shared" si="2"/>
        <v>10</v>
      </c>
      <c r="B175" t="s">
        <v>707</v>
      </c>
      <c r="C175" t="s">
        <v>708</v>
      </c>
      <c r="D175" s="20">
        <v>1074804</v>
      </c>
      <c r="E175" s="20">
        <v>4780313</v>
      </c>
      <c r="F175" s="20">
        <v>6794647</v>
      </c>
      <c r="G175" s="20">
        <v>-939530</v>
      </c>
    </row>
    <row r="176" spans="1:7" x14ac:dyDescent="0.2">
      <c r="A176" s="150">
        <f t="shared" si="2"/>
        <v>0</v>
      </c>
      <c r="B176"/>
      <c r="D176" s="20"/>
      <c r="E176" s="20"/>
      <c r="F176" s="20"/>
      <c r="G176" s="20"/>
    </row>
    <row r="177" spans="1:7" x14ac:dyDescent="0.2">
      <c r="A177" s="150">
        <f t="shared" si="2"/>
        <v>8</v>
      </c>
      <c r="B177" t="s">
        <v>1987</v>
      </c>
      <c r="C177" t="s">
        <v>1244</v>
      </c>
      <c r="D177" s="20">
        <v>102668.18</v>
      </c>
      <c r="E177" s="20">
        <v>0</v>
      </c>
      <c r="F177" s="20">
        <v>0</v>
      </c>
      <c r="G177" s="20">
        <v>102668.18</v>
      </c>
    </row>
    <row r="178" spans="1:7" x14ac:dyDescent="0.2">
      <c r="A178" s="150">
        <f t="shared" si="2"/>
        <v>10</v>
      </c>
      <c r="B178" t="s">
        <v>1988</v>
      </c>
      <c r="C178" t="s">
        <v>1989</v>
      </c>
      <c r="D178" s="20">
        <v>102668.18</v>
      </c>
      <c r="E178" s="20">
        <v>0</v>
      </c>
      <c r="F178" s="20">
        <v>0</v>
      </c>
      <c r="G178" s="20">
        <v>102668.18</v>
      </c>
    </row>
    <row r="179" spans="1:7" x14ac:dyDescent="0.2">
      <c r="A179" s="150">
        <f t="shared" si="2"/>
        <v>0</v>
      </c>
      <c r="B179"/>
      <c r="D179" s="20"/>
      <c r="E179" s="20"/>
      <c r="F179" s="20"/>
      <c r="G179" s="20"/>
    </row>
    <row r="180" spans="1:7" s="230" customFormat="1" x14ac:dyDescent="0.2">
      <c r="A180" s="229">
        <f t="shared" si="2"/>
        <v>4</v>
      </c>
      <c r="B180" s="230" t="s">
        <v>1990</v>
      </c>
      <c r="C180" s="230" t="s">
        <v>206</v>
      </c>
      <c r="D180" s="20">
        <v>-39398782</v>
      </c>
      <c r="E180" s="20">
        <v>0</v>
      </c>
      <c r="F180" s="20">
        <v>0</v>
      </c>
      <c r="G180" s="231">
        <v>-39398782</v>
      </c>
    </row>
    <row r="181" spans="1:7" x14ac:dyDescent="0.2">
      <c r="A181" s="150">
        <f t="shared" si="2"/>
        <v>6</v>
      </c>
      <c r="B181" t="s">
        <v>1991</v>
      </c>
      <c r="C181" t="s">
        <v>16</v>
      </c>
      <c r="D181" s="20">
        <v>-39398782</v>
      </c>
      <c r="E181" s="20">
        <v>0</v>
      </c>
      <c r="F181" s="20">
        <v>0</v>
      </c>
      <c r="G181" s="20">
        <v>-39398782</v>
      </c>
    </row>
    <row r="182" spans="1:7" x14ac:dyDescent="0.2">
      <c r="A182" s="150">
        <f t="shared" si="2"/>
        <v>8</v>
      </c>
      <c r="B182" t="s">
        <v>1992</v>
      </c>
      <c r="C182" t="s">
        <v>16</v>
      </c>
      <c r="D182" s="20">
        <v>-39398782</v>
      </c>
      <c r="E182" s="20">
        <v>0</v>
      </c>
      <c r="F182" s="20">
        <v>0</v>
      </c>
      <c r="G182" s="20">
        <v>-39398782</v>
      </c>
    </row>
    <row r="183" spans="1:7" x14ac:dyDescent="0.2">
      <c r="A183" s="150">
        <f t="shared" si="2"/>
        <v>10</v>
      </c>
      <c r="B183" t="s">
        <v>1993</v>
      </c>
      <c r="C183" t="s">
        <v>16</v>
      </c>
      <c r="D183" s="20">
        <v>-39398782</v>
      </c>
      <c r="E183" s="20">
        <v>0</v>
      </c>
      <c r="F183" s="20">
        <v>0</v>
      </c>
      <c r="G183" s="20">
        <v>-39398782</v>
      </c>
    </row>
    <row r="184" spans="1:7" x14ac:dyDescent="0.2">
      <c r="A184" s="150">
        <f t="shared" si="2"/>
        <v>0</v>
      </c>
      <c r="B184"/>
      <c r="D184" s="20"/>
      <c r="E184" s="20"/>
      <c r="F184" s="20"/>
      <c r="G184" s="20"/>
    </row>
    <row r="185" spans="1:7" x14ac:dyDescent="0.2">
      <c r="A185" s="150">
        <f t="shared" si="2"/>
        <v>2</v>
      </c>
      <c r="B185" t="s">
        <v>717</v>
      </c>
      <c r="C185" t="s">
        <v>17</v>
      </c>
      <c r="D185" s="20">
        <v>99119362</v>
      </c>
      <c r="E185" s="20">
        <v>0</v>
      </c>
      <c r="F185" s="20">
        <v>0</v>
      </c>
      <c r="G185" s="20">
        <v>99119362</v>
      </c>
    </row>
    <row r="186" spans="1:7" x14ac:dyDescent="0.2">
      <c r="A186" s="214">
        <f t="shared" si="2"/>
        <v>4</v>
      </c>
      <c r="B186" s="24" t="s">
        <v>727</v>
      </c>
      <c r="C186" s="24" t="s">
        <v>18</v>
      </c>
      <c r="D186" s="20">
        <v>99119362</v>
      </c>
      <c r="E186" s="20">
        <v>0</v>
      </c>
      <c r="F186" s="20">
        <v>0</v>
      </c>
      <c r="G186" s="25">
        <v>99119362</v>
      </c>
    </row>
    <row r="187" spans="1:7" x14ac:dyDescent="0.2">
      <c r="A187" s="150">
        <f t="shared" si="2"/>
        <v>6</v>
      </c>
      <c r="B187" t="s">
        <v>730</v>
      </c>
      <c r="C187" t="s">
        <v>731</v>
      </c>
      <c r="D187" s="20">
        <v>99119362</v>
      </c>
      <c r="E187" s="20">
        <v>0</v>
      </c>
      <c r="F187" s="20">
        <v>0</v>
      </c>
      <c r="G187" s="20">
        <v>99119362</v>
      </c>
    </row>
    <row r="188" spans="1:7" x14ac:dyDescent="0.2">
      <c r="A188" s="150">
        <f t="shared" si="2"/>
        <v>8</v>
      </c>
      <c r="B188" t="s">
        <v>734</v>
      </c>
      <c r="C188" t="s">
        <v>731</v>
      </c>
      <c r="D188" s="20">
        <v>99119362</v>
      </c>
      <c r="E188" s="20">
        <v>0</v>
      </c>
      <c r="F188" s="20">
        <v>0</v>
      </c>
      <c r="G188" s="20">
        <v>99119362</v>
      </c>
    </row>
    <row r="189" spans="1:7" x14ac:dyDescent="0.2">
      <c r="A189" s="150">
        <f t="shared" si="2"/>
        <v>10</v>
      </c>
      <c r="B189" t="s">
        <v>737</v>
      </c>
      <c r="C189" t="s">
        <v>731</v>
      </c>
      <c r="D189" s="20">
        <v>99119362</v>
      </c>
      <c r="E189" s="20">
        <v>0</v>
      </c>
      <c r="F189" s="20">
        <v>0</v>
      </c>
      <c r="G189" s="20">
        <v>99119362</v>
      </c>
    </row>
    <row r="190" spans="1:7" x14ac:dyDescent="0.2">
      <c r="A190" s="150">
        <f t="shared" si="2"/>
        <v>0</v>
      </c>
      <c r="B190"/>
      <c r="D190" s="20"/>
      <c r="E190" s="20"/>
      <c r="F190" s="20"/>
      <c r="G190" s="20"/>
    </row>
    <row r="191" spans="1:7" x14ac:dyDescent="0.2">
      <c r="A191" s="150">
        <f t="shared" si="2"/>
        <v>2</v>
      </c>
      <c r="B191" t="s">
        <v>742</v>
      </c>
      <c r="C191" t="s">
        <v>19</v>
      </c>
      <c r="D191" s="20">
        <v>2128769015.1700001</v>
      </c>
      <c r="E191" s="20">
        <v>0</v>
      </c>
      <c r="F191" s="20">
        <v>11408978.41</v>
      </c>
      <c r="G191" s="20">
        <v>2117360036.76</v>
      </c>
    </row>
    <row r="192" spans="1:7" x14ac:dyDescent="0.2">
      <c r="A192" s="214">
        <f t="shared" si="2"/>
        <v>4</v>
      </c>
      <c r="B192" s="24" t="s">
        <v>743</v>
      </c>
      <c r="C192" s="24" t="s">
        <v>20</v>
      </c>
      <c r="D192" s="20">
        <v>1069764000</v>
      </c>
      <c r="E192" s="20">
        <v>0</v>
      </c>
      <c r="F192" s="20">
        <v>0</v>
      </c>
      <c r="G192" s="25">
        <v>1069764000</v>
      </c>
    </row>
    <row r="193" spans="1:7" x14ac:dyDescent="0.2">
      <c r="A193" s="150">
        <f t="shared" si="2"/>
        <v>6</v>
      </c>
      <c r="B193" t="s">
        <v>746</v>
      </c>
      <c r="C193" t="s">
        <v>747</v>
      </c>
      <c r="D193" s="20">
        <v>1069764000</v>
      </c>
      <c r="E193" s="20">
        <v>0</v>
      </c>
      <c r="F193" s="20">
        <v>0</v>
      </c>
      <c r="G193" s="20">
        <v>1069764000</v>
      </c>
    </row>
    <row r="194" spans="1:7" x14ac:dyDescent="0.2">
      <c r="A194" s="150">
        <f t="shared" si="2"/>
        <v>8</v>
      </c>
      <c r="B194" t="s">
        <v>750</v>
      </c>
      <c r="C194" t="s">
        <v>747</v>
      </c>
      <c r="D194" s="20">
        <v>1069764000</v>
      </c>
      <c r="E194" s="20">
        <v>0</v>
      </c>
      <c r="F194" s="20">
        <v>0</v>
      </c>
      <c r="G194" s="20">
        <v>1069764000</v>
      </c>
    </row>
    <row r="195" spans="1:7" x14ac:dyDescent="0.2">
      <c r="A195" s="150">
        <f t="shared" ref="A195:A258" si="3">+LEN(B195)</f>
        <v>10</v>
      </c>
      <c r="B195" t="s">
        <v>753</v>
      </c>
      <c r="C195" t="s">
        <v>747</v>
      </c>
      <c r="D195" s="20">
        <v>1069764000</v>
      </c>
      <c r="E195" s="20">
        <v>0</v>
      </c>
      <c r="F195" s="20">
        <v>0</v>
      </c>
      <c r="G195" s="20">
        <v>1069764000</v>
      </c>
    </row>
    <row r="196" spans="1:7" x14ac:dyDescent="0.2">
      <c r="A196" s="150">
        <f t="shared" si="3"/>
        <v>0</v>
      </c>
      <c r="B196"/>
      <c r="D196" s="20"/>
      <c r="E196" s="20"/>
      <c r="F196" s="20"/>
      <c r="G196" s="20"/>
    </row>
    <row r="197" spans="1:7" x14ac:dyDescent="0.2">
      <c r="A197" s="214">
        <f t="shared" si="3"/>
        <v>4</v>
      </c>
      <c r="B197" s="24" t="s">
        <v>755</v>
      </c>
      <c r="C197" s="24" t="s">
        <v>21</v>
      </c>
      <c r="D197" s="20">
        <v>42120000</v>
      </c>
      <c r="E197" s="20">
        <v>0</v>
      </c>
      <c r="F197" s="20">
        <v>0</v>
      </c>
      <c r="G197" s="25">
        <v>42120000</v>
      </c>
    </row>
    <row r="198" spans="1:7" x14ac:dyDescent="0.2">
      <c r="A198" s="150">
        <f t="shared" si="3"/>
        <v>6</v>
      </c>
      <c r="B198" t="s">
        <v>758</v>
      </c>
      <c r="C198" t="s">
        <v>759</v>
      </c>
      <c r="D198" s="20">
        <v>42120000</v>
      </c>
      <c r="E198" s="20">
        <v>0</v>
      </c>
      <c r="F198" s="20">
        <v>0</v>
      </c>
      <c r="G198" s="20">
        <v>42120000</v>
      </c>
    </row>
    <row r="199" spans="1:7" x14ac:dyDescent="0.2">
      <c r="A199" s="150">
        <f t="shared" si="3"/>
        <v>8</v>
      </c>
      <c r="B199" t="s">
        <v>762</v>
      </c>
      <c r="C199" t="s">
        <v>763</v>
      </c>
      <c r="D199" s="20">
        <v>42120000</v>
      </c>
      <c r="E199" s="20">
        <v>0</v>
      </c>
      <c r="F199" s="20">
        <v>0</v>
      </c>
      <c r="G199" s="20">
        <v>42120000</v>
      </c>
    </row>
    <row r="200" spans="1:7" x14ac:dyDescent="0.2">
      <c r="A200" s="150">
        <f t="shared" si="3"/>
        <v>10</v>
      </c>
      <c r="B200" t="s">
        <v>766</v>
      </c>
      <c r="C200" t="s">
        <v>763</v>
      </c>
      <c r="D200" s="20">
        <v>42120000</v>
      </c>
      <c r="E200" s="20">
        <v>0</v>
      </c>
      <c r="F200" s="20">
        <v>0</v>
      </c>
      <c r="G200" s="20">
        <v>42120000</v>
      </c>
    </row>
    <row r="201" spans="1:7" x14ac:dyDescent="0.2">
      <c r="A201" s="150">
        <f t="shared" si="3"/>
        <v>0</v>
      </c>
      <c r="B201"/>
      <c r="D201" s="20"/>
      <c r="E201" s="20"/>
      <c r="F201" s="20"/>
      <c r="G201" s="20"/>
    </row>
    <row r="202" spans="1:7" x14ac:dyDescent="0.2">
      <c r="A202" s="214">
        <f t="shared" si="3"/>
        <v>4</v>
      </c>
      <c r="B202" s="24" t="s">
        <v>769</v>
      </c>
      <c r="C202" s="24" t="s">
        <v>22</v>
      </c>
      <c r="D202" s="20">
        <v>55400000</v>
      </c>
      <c r="E202" s="20">
        <v>0</v>
      </c>
      <c r="F202" s="20">
        <v>0</v>
      </c>
      <c r="G202" s="25">
        <v>55400000</v>
      </c>
    </row>
    <row r="203" spans="1:7" x14ac:dyDescent="0.2">
      <c r="A203" s="150">
        <f t="shared" si="3"/>
        <v>6</v>
      </c>
      <c r="B203" t="s">
        <v>772</v>
      </c>
      <c r="C203" t="s">
        <v>22</v>
      </c>
      <c r="D203" s="20">
        <v>55400000</v>
      </c>
      <c r="E203" s="20">
        <v>0</v>
      </c>
      <c r="F203" s="20">
        <v>0</v>
      </c>
      <c r="G203" s="20">
        <v>55400000</v>
      </c>
    </row>
    <row r="204" spans="1:7" x14ac:dyDescent="0.2">
      <c r="A204" s="150">
        <f t="shared" si="3"/>
        <v>8</v>
      </c>
      <c r="B204" t="s">
        <v>775</v>
      </c>
      <c r="C204" t="s">
        <v>22</v>
      </c>
      <c r="D204" s="20">
        <v>55400000</v>
      </c>
      <c r="E204" s="20">
        <v>0</v>
      </c>
      <c r="F204" s="20">
        <v>0</v>
      </c>
      <c r="G204" s="20">
        <v>55400000</v>
      </c>
    </row>
    <row r="205" spans="1:7" x14ac:dyDescent="0.2">
      <c r="A205" s="150">
        <f t="shared" si="3"/>
        <v>10</v>
      </c>
      <c r="B205" t="s">
        <v>778</v>
      </c>
      <c r="C205" t="s">
        <v>779</v>
      </c>
      <c r="D205" s="20">
        <v>55400000</v>
      </c>
      <c r="E205" s="20">
        <v>0</v>
      </c>
      <c r="F205" s="20">
        <v>0</v>
      </c>
      <c r="G205" s="20">
        <v>55400000</v>
      </c>
    </row>
    <row r="206" spans="1:7" x14ac:dyDescent="0.2">
      <c r="A206" s="150">
        <f t="shared" si="3"/>
        <v>0</v>
      </c>
      <c r="B206"/>
      <c r="D206" s="20"/>
      <c r="E206" s="20"/>
      <c r="F206" s="20"/>
      <c r="G206" s="20"/>
    </row>
    <row r="207" spans="1:7" x14ac:dyDescent="0.2">
      <c r="A207" s="214">
        <f t="shared" si="3"/>
        <v>4</v>
      </c>
      <c r="B207" s="24" t="s">
        <v>782</v>
      </c>
      <c r="C207" s="24" t="s">
        <v>23</v>
      </c>
      <c r="D207" s="20">
        <v>489580080</v>
      </c>
      <c r="E207" s="20">
        <v>0</v>
      </c>
      <c r="F207" s="20">
        <v>0</v>
      </c>
      <c r="G207" s="25">
        <v>489580080</v>
      </c>
    </row>
    <row r="208" spans="1:7" x14ac:dyDescent="0.2">
      <c r="A208" s="150">
        <f t="shared" si="3"/>
        <v>6</v>
      </c>
      <c r="B208" t="s">
        <v>785</v>
      </c>
      <c r="C208" t="s">
        <v>786</v>
      </c>
      <c r="D208" s="20">
        <v>489580080</v>
      </c>
      <c r="E208" s="20">
        <v>0</v>
      </c>
      <c r="F208" s="20">
        <v>0</v>
      </c>
      <c r="G208" s="20">
        <v>489580080</v>
      </c>
    </row>
    <row r="209" spans="1:7" x14ac:dyDescent="0.2">
      <c r="A209" s="150">
        <f t="shared" si="3"/>
        <v>8</v>
      </c>
      <c r="B209" t="s">
        <v>789</v>
      </c>
      <c r="C209" t="s">
        <v>786</v>
      </c>
      <c r="D209" s="20">
        <v>489580080</v>
      </c>
      <c r="E209" s="20">
        <v>0</v>
      </c>
      <c r="F209" s="20">
        <v>0</v>
      </c>
      <c r="G209" s="20">
        <v>489580080</v>
      </c>
    </row>
    <row r="210" spans="1:7" x14ac:dyDescent="0.2">
      <c r="A210" s="150">
        <f t="shared" si="3"/>
        <v>10</v>
      </c>
      <c r="B210" t="s">
        <v>790</v>
      </c>
      <c r="C210" t="s">
        <v>791</v>
      </c>
      <c r="D210" s="20">
        <v>489580080</v>
      </c>
      <c r="E210" s="20">
        <v>0</v>
      </c>
      <c r="F210" s="20">
        <v>0</v>
      </c>
      <c r="G210" s="20">
        <v>489580080</v>
      </c>
    </row>
    <row r="211" spans="1:7" x14ac:dyDescent="0.2">
      <c r="A211" s="150">
        <f t="shared" si="3"/>
        <v>0</v>
      </c>
      <c r="B211"/>
      <c r="D211" s="20"/>
      <c r="E211" s="20"/>
      <c r="F211" s="20"/>
      <c r="G211" s="20"/>
    </row>
    <row r="212" spans="1:7" x14ac:dyDescent="0.2">
      <c r="A212" s="214">
        <f t="shared" si="3"/>
        <v>4</v>
      </c>
      <c r="B212" s="24" t="s">
        <v>808</v>
      </c>
      <c r="C212" s="24" t="s">
        <v>25</v>
      </c>
      <c r="D212" s="20">
        <v>55252653</v>
      </c>
      <c r="E212" s="20">
        <v>0</v>
      </c>
      <c r="F212" s="20">
        <v>0</v>
      </c>
      <c r="G212" s="25">
        <v>55252653</v>
      </c>
    </row>
    <row r="213" spans="1:7" x14ac:dyDescent="0.2">
      <c r="A213" s="150">
        <f t="shared" si="3"/>
        <v>6</v>
      </c>
      <c r="B213" t="s">
        <v>811</v>
      </c>
      <c r="C213" t="s">
        <v>812</v>
      </c>
      <c r="D213" s="20">
        <v>22362723</v>
      </c>
      <c r="E213" s="20">
        <v>0</v>
      </c>
      <c r="F213" s="20">
        <v>0</v>
      </c>
      <c r="G213" s="20">
        <v>22362723</v>
      </c>
    </row>
    <row r="214" spans="1:7" x14ac:dyDescent="0.2">
      <c r="A214" s="150">
        <f t="shared" si="3"/>
        <v>8</v>
      </c>
      <c r="B214" t="s">
        <v>815</v>
      </c>
      <c r="C214" t="s">
        <v>111</v>
      </c>
      <c r="D214" s="20">
        <v>22362723</v>
      </c>
      <c r="E214" s="20">
        <v>0</v>
      </c>
      <c r="F214" s="20">
        <v>0</v>
      </c>
      <c r="G214" s="20">
        <v>22362723</v>
      </c>
    </row>
    <row r="215" spans="1:7" x14ac:dyDescent="0.2">
      <c r="A215" s="150">
        <f t="shared" si="3"/>
        <v>10</v>
      </c>
      <c r="B215" t="s">
        <v>816</v>
      </c>
      <c r="C215" t="s">
        <v>111</v>
      </c>
      <c r="D215" s="20">
        <v>22362723</v>
      </c>
      <c r="E215" s="20">
        <v>0</v>
      </c>
      <c r="F215" s="20">
        <v>0</v>
      </c>
      <c r="G215" s="20">
        <v>22362723</v>
      </c>
    </row>
    <row r="216" spans="1:7" x14ac:dyDescent="0.2">
      <c r="A216" s="150">
        <f t="shared" si="3"/>
        <v>0</v>
      </c>
      <c r="B216"/>
      <c r="D216" s="20"/>
      <c r="E216" s="20"/>
      <c r="F216" s="20"/>
      <c r="G216" s="20"/>
    </row>
    <row r="217" spans="1:7" x14ac:dyDescent="0.2">
      <c r="A217" s="150">
        <f t="shared" si="3"/>
        <v>6</v>
      </c>
      <c r="B217" t="s">
        <v>823</v>
      </c>
      <c r="C217" t="s">
        <v>824</v>
      </c>
      <c r="D217" s="20">
        <v>32889930</v>
      </c>
      <c r="E217" s="20">
        <v>0</v>
      </c>
      <c r="F217" s="20">
        <v>0</v>
      </c>
      <c r="G217" s="20">
        <v>32889930</v>
      </c>
    </row>
    <row r="218" spans="1:7" x14ac:dyDescent="0.2">
      <c r="A218" s="150">
        <f t="shared" si="3"/>
        <v>8</v>
      </c>
      <c r="B218" t="s">
        <v>825</v>
      </c>
      <c r="C218" t="s">
        <v>826</v>
      </c>
      <c r="D218" s="20">
        <v>32889930</v>
      </c>
      <c r="E218" s="20">
        <v>0</v>
      </c>
      <c r="F218" s="20">
        <v>0</v>
      </c>
      <c r="G218" s="20">
        <v>32889930</v>
      </c>
    </row>
    <row r="219" spans="1:7" x14ac:dyDescent="0.2">
      <c r="A219" s="150">
        <f t="shared" si="3"/>
        <v>10</v>
      </c>
      <c r="B219" t="s">
        <v>827</v>
      </c>
      <c r="C219" t="s">
        <v>826</v>
      </c>
      <c r="D219" s="20">
        <v>32889930</v>
      </c>
      <c r="E219" s="20">
        <v>0</v>
      </c>
      <c r="F219" s="20">
        <v>0</v>
      </c>
      <c r="G219" s="20">
        <v>32889930</v>
      </c>
    </row>
    <row r="220" spans="1:7" x14ac:dyDescent="0.2">
      <c r="A220" s="150">
        <f t="shared" si="3"/>
        <v>0</v>
      </c>
      <c r="B220"/>
      <c r="D220" s="20"/>
      <c r="E220" s="20"/>
      <c r="F220" s="20"/>
      <c r="G220" s="20"/>
    </row>
    <row r="221" spans="1:7" x14ac:dyDescent="0.2">
      <c r="A221" s="214">
        <f t="shared" si="3"/>
        <v>4</v>
      </c>
      <c r="B221" s="24" t="s">
        <v>828</v>
      </c>
      <c r="C221" s="24" t="s">
        <v>26</v>
      </c>
      <c r="D221" s="20">
        <v>112716041.18000001</v>
      </c>
      <c r="E221" s="20">
        <v>0</v>
      </c>
      <c r="F221" s="20">
        <v>0</v>
      </c>
      <c r="G221" s="25">
        <v>112716041.18000001</v>
      </c>
    </row>
    <row r="222" spans="1:7" x14ac:dyDescent="0.2">
      <c r="A222" s="150">
        <f t="shared" si="3"/>
        <v>6</v>
      </c>
      <c r="B222" t="s">
        <v>831</v>
      </c>
      <c r="C222" t="s">
        <v>832</v>
      </c>
      <c r="D222" s="20">
        <v>112716041.18000001</v>
      </c>
      <c r="E222" s="20">
        <v>0</v>
      </c>
      <c r="F222" s="20">
        <v>0</v>
      </c>
      <c r="G222" s="20">
        <v>112716041.18000001</v>
      </c>
    </row>
    <row r="223" spans="1:7" x14ac:dyDescent="0.2">
      <c r="A223" s="150">
        <f t="shared" si="3"/>
        <v>8</v>
      </c>
      <c r="B223" t="s">
        <v>834</v>
      </c>
      <c r="C223" t="s">
        <v>835</v>
      </c>
      <c r="D223" s="20">
        <v>22206249.68</v>
      </c>
      <c r="E223" s="20">
        <v>0</v>
      </c>
      <c r="F223" s="20">
        <v>0</v>
      </c>
      <c r="G223" s="20">
        <v>22206249.68</v>
      </c>
    </row>
    <row r="224" spans="1:7" x14ac:dyDescent="0.2">
      <c r="A224" s="150">
        <f t="shared" si="3"/>
        <v>10</v>
      </c>
      <c r="B224" t="s">
        <v>837</v>
      </c>
      <c r="C224" t="s">
        <v>838</v>
      </c>
      <c r="D224" s="20">
        <v>22206249.68</v>
      </c>
      <c r="E224" s="20">
        <v>0</v>
      </c>
      <c r="F224" s="20">
        <v>0</v>
      </c>
      <c r="G224" s="20">
        <v>22206249.68</v>
      </c>
    </row>
    <row r="225" spans="1:7" x14ac:dyDescent="0.2">
      <c r="A225" s="150">
        <f t="shared" si="3"/>
        <v>0</v>
      </c>
      <c r="B225"/>
      <c r="D225" s="20"/>
      <c r="E225" s="20"/>
      <c r="F225" s="20"/>
      <c r="G225" s="20"/>
    </row>
    <row r="226" spans="1:7" x14ac:dyDescent="0.2">
      <c r="A226" s="150">
        <f t="shared" si="3"/>
        <v>8</v>
      </c>
      <c r="B226" t="s">
        <v>841</v>
      </c>
      <c r="C226" t="s">
        <v>842</v>
      </c>
      <c r="D226" s="20">
        <v>89228161.5</v>
      </c>
      <c r="E226" s="20">
        <v>0</v>
      </c>
      <c r="F226" s="20">
        <v>0</v>
      </c>
      <c r="G226" s="20">
        <v>89228161.5</v>
      </c>
    </row>
    <row r="227" spans="1:7" x14ac:dyDescent="0.2">
      <c r="A227" s="150">
        <f t="shared" si="3"/>
        <v>10</v>
      </c>
      <c r="B227" t="s">
        <v>845</v>
      </c>
      <c r="C227" t="s">
        <v>842</v>
      </c>
      <c r="D227" s="20">
        <v>89228161.5</v>
      </c>
      <c r="E227" s="20">
        <v>0</v>
      </c>
      <c r="F227" s="20">
        <v>0</v>
      </c>
      <c r="G227" s="20">
        <v>89228161.5</v>
      </c>
    </row>
    <row r="228" spans="1:7" x14ac:dyDescent="0.2">
      <c r="A228" s="150">
        <f t="shared" si="3"/>
        <v>0</v>
      </c>
      <c r="B228"/>
      <c r="D228" s="20"/>
      <c r="E228" s="20"/>
      <c r="F228" s="20"/>
      <c r="G228" s="20"/>
    </row>
    <row r="229" spans="1:7" x14ac:dyDescent="0.2">
      <c r="A229" s="150">
        <f t="shared" si="3"/>
        <v>8</v>
      </c>
      <c r="B229" t="s">
        <v>848</v>
      </c>
      <c r="C229" t="s">
        <v>849</v>
      </c>
      <c r="D229" s="20">
        <v>1281630</v>
      </c>
      <c r="E229" s="20">
        <v>0</v>
      </c>
      <c r="F229" s="20">
        <v>0</v>
      </c>
      <c r="G229" s="20">
        <v>1281630</v>
      </c>
    </row>
    <row r="230" spans="1:7" x14ac:dyDescent="0.2">
      <c r="A230" s="150">
        <f t="shared" si="3"/>
        <v>10</v>
      </c>
      <c r="B230" t="s">
        <v>852</v>
      </c>
      <c r="C230" t="s">
        <v>849</v>
      </c>
      <c r="D230" s="20">
        <v>1281630</v>
      </c>
      <c r="E230" s="20">
        <v>0</v>
      </c>
      <c r="F230" s="20">
        <v>0</v>
      </c>
      <c r="G230" s="20">
        <v>1281630</v>
      </c>
    </row>
    <row r="231" spans="1:7" x14ac:dyDescent="0.2">
      <c r="A231" s="150">
        <f t="shared" si="3"/>
        <v>0</v>
      </c>
      <c r="B231"/>
      <c r="D231" s="20"/>
      <c r="E231" s="20"/>
      <c r="F231" s="20"/>
      <c r="G231" s="20"/>
    </row>
    <row r="232" spans="1:7" x14ac:dyDescent="0.2">
      <c r="A232" s="214">
        <f t="shared" si="3"/>
        <v>4</v>
      </c>
      <c r="B232" s="24" t="s">
        <v>855</v>
      </c>
      <c r="C232" s="24" t="s">
        <v>27</v>
      </c>
      <c r="D232" s="20">
        <v>202984179</v>
      </c>
      <c r="E232" s="20">
        <v>0</v>
      </c>
      <c r="F232" s="20">
        <v>0</v>
      </c>
      <c r="G232" s="25">
        <v>202984179</v>
      </c>
    </row>
    <row r="233" spans="1:7" x14ac:dyDescent="0.2">
      <c r="A233" s="150">
        <f t="shared" si="3"/>
        <v>6</v>
      </c>
      <c r="B233" t="s">
        <v>858</v>
      </c>
      <c r="C233" t="s">
        <v>859</v>
      </c>
      <c r="D233" s="20">
        <v>99724435.730000004</v>
      </c>
      <c r="E233" s="20">
        <v>0</v>
      </c>
      <c r="F233" s="20">
        <v>0</v>
      </c>
      <c r="G233" s="20">
        <v>99724435.730000004</v>
      </c>
    </row>
    <row r="234" spans="1:7" x14ac:dyDescent="0.2">
      <c r="A234" s="150">
        <f t="shared" si="3"/>
        <v>8</v>
      </c>
      <c r="B234" t="s">
        <v>862</v>
      </c>
      <c r="C234" t="s">
        <v>863</v>
      </c>
      <c r="D234" s="20">
        <v>99724435.730000004</v>
      </c>
      <c r="E234" s="20">
        <v>0</v>
      </c>
      <c r="F234" s="20">
        <v>0</v>
      </c>
      <c r="G234" s="20">
        <v>99724435.730000004</v>
      </c>
    </row>
    <row r="235" spans="1:7" x14ac:dyDescent="0.2">
      <c r="A235" s="150">
        <f t="shared" si="3"/>
        <v>10</v>
      </c>
      <c r="B235" t="s">
        <v>866</v>
      </c>
      <c r="C235" t="s">
        <v>867</v>
      </c>
      <c r="D235" s="20">
        <v>99724435.730000004</v>
      </c>
      <c r="E235" s="20">
        <v>0</v>
      </c>
      <c r="F235" s="20">
        <v>0</v>
      </c>
      <c r="G235" s="20">
        <v>99724435.730000004</v>
      </c>
    </row>
    <row r="236" spans="1:7" x14ac:dyDescent="0.2">
      <c r="A236" s="150">
        <f t="shared" si="3"/>
        <v>0</v>
      </c>
      <c r="B236"/>
      <c r="D236" s="20"/>
      <c r="E236" s="20"/>
      <c r="F236" s="20"/>
      <c r="G236" s="20"/>
    </row>
    <row r="237" spans="1:7" x14ac:dyDescent="0.2">
      <c r="A237" s="150">
        <f t="shared" si="3"/>
        <v>6</v>
      </c>
      <c r="B237" t="s">
        <v>870</v>
      </c>
      <c r="C237" t="s">
        <v>871</v>
      </c>
      <c r="D237" s="20">
        <v>103259743.27</v>
      </c>
      <c r="E237" s="20">
        <v>0</v>
      </c>
      <c r="F237" s="20">
        <v>0</v>
      </c>
      <c r="G237" s="20">
        <v>103259743.27</v>
      </c>
    </row>
    <row r="238" spans="1:7" x14ac:dyDescent="0.2">
      <c r="A238" s="150">
        <f t="shared" si="3"/>
        <v>8</v>
      </c>
      <c r="B238" t="s">
        <v>874</v>
      </c>
      <c r="C238" t="s">
        <v>875</v>
      </c>
      <c r="D238" s="20">
        <v>20864400.27</v>
      </c>
      <c r="E238" s="20">
        <v>0</v>
      </c>
      <c r="F238" s="20">
        <v>0</v>
      </c>
      <c r="G238" s="20">
        <v>20864400.27</v>
      </c>
    </row>
    <row r="239" spans="1:7" x14ac:dyDescent="0.2">
      <c r="A239" s="150">
        <f t="shared" si="3"/>
        <v>10</v>
      </c>
      <c r="B239" t="s">
        <v>876</v>
      </c>
      <c r="C239" t="s">
        <v>877</v>
      </c>
      <c r="D239" s="20">
        <v>20864400.27</v>
      </c>
      <c r="E239" s="20">
        <v>0</v>
      </c>
      <c r="F239" s="20">
        <v>0</v>
      </c>
      <c r="G239" s="20">
        <v>20864400.27</v>
      </c>
    </row>
    <row r="240" spans="1:7" x14ac:dyDescent="0.2">
      <c r="A240" s="150">
        <f t="shared" si="3"/>
        <v>0</v>
      </c>
      <c r="B240"/>
      <c r="D240" s="20"/>
      <c r="E240" s="20"/>
      <c r="F240" s="20"/>
      <c r="G240" s="20"/>
    </row>
    <row r="241" spans="1:9" x14ac:dyDescent="0.2">
      <c r="A241" s="150">
        <f t="shared" si="3"/>
        <v>8</v>
      </c>
      <c r="B241" t="s">
        <v>878</v>
      </c>
      <c r="C241" t="s">
        <v>879</v>
      </c>
      <c r="D241" s="20">
        <v>82395343</v>
      </c>
      <c r="E241" s="20">
        <v>0</v>
      </c>
      <c r="F241" s="20">
        <v>0</v>
      </c>
      <c r="G241" s="20">
        <v>82395343</v>
      </c>
    </row>
    <row r="242" spans="1:9" x14ac:dyDescent="0.2">
      <c r="A242" s="150">
        <f t="shared" si="3"/>
        <v>10</v>
      </c>
      <c r="B242" t="s">
        <v>880</v>
      </c>
      <c r="C242" t="s">
        <v>881</v>
      </c>
      <c r="D242" s="20">
        <v>82395343</v>
      </c>
      <c r="E242" s="20">
        <v>0</v>
      </c>
      <c r="F242" s="20">
        <v>0</v>
      </c>
      <c r="G242" s="20">
        <v>82395343</v>
      </c>
    </row>
    <row r="243" spans="1:9" x14ac:dyDescent="0.2">
      <c r="A243" s="150">
        <f t="shared" si="3"/>
        <v>0</v>
      </c>
      <c r="B243"/>
      <c r="D243" s="20"/>
      <c r="E243" s="20"/>
      <c r="F243" s="20"/>
      <c r="G243" s="20"/>
    </row>
    <row r="244" spans="1:9" x14ac:dyDescent="0.2">
      <c r="A244" s="214">
        <f t="shared" si="3"/>
        <v>4</v>
      </c>
      <c r="B244" s="24" t="s">
        <v>886</v>
      </c>
      <c r="C244" s="24" t="s">
        <v>28</v>
      </c>
      <c r="D244" s="20">
        <v>1017358529</v>
      </c>
      <c r="E244" s="20">
        <v>0</v>
      </c>
      <c r="F244" s="20">
        <v>0</v>
      </c>
      <c r="G244" s="25">
        <v>1017358529</v>
      </c>
      <c r="H244" s="218"/>
    </row>
    <row r="245" spans="1:9" x14ac:dyDescent="0.2">
      <c r="A245" s="150">
        <f t="shared" si="3"/>
        <v>6</v>
      </c>
      <c r="B245" t="s">
        <v>887</v>
      </c>
      <c r="C245" t="s">
        <v>888</v>
      </c>
      <c r="D245" s="20">
        <v>1017358529</v>
      </c>
      <c r="E245" s="20">
        <v>0</v>
      </c>
      <c r="F245" s="20">
        <v>0</v>
      </c>
      <c r="G245" s="20">
        <v>1017358529</v>
      </c>
    </row>
    <row r="246" spans="1:9" x14ac:dyDescent="0.2">
      <c r="A246" s="150">
        <f t="shared" si="3"/>
        <v>8</v>
      </c>
      <c r="B246" t="s">
        <v>891</v>
      </c>
      <c r="C246" t="s">
        <v>888</v>
      </c>
      <c r="D246" s="20">
        <v>852658529</v>
      </c>
      <c r="E246" s="20">
        <v>0</v>
      </c>
      <c r="F246" s="20">
        <v>0</v>
      </c>
      <c r="G246" s="20">
        <v>852658529</v>
      </c>
    </row>
    <row r="247" spans="1:9" x14ac:dyDescent="0.2">
      <c r="A247" s="150">
        <f t="shared" si="3"/>
        <v>10</v>
      </c>
      <c r="B247" t="s">
        <v>894</v>
      </c>
      <c r="C247" t="s">
        <v>895</v>
      </c>
      <c r="D247" s="20">
        <v>20379001</v>
      </c>
      <c r="E247" s="20">
        <v>0</v>
      </c>
      <c r="F247" s="20">
        <v>0</v>
      </c>
      <c r="G247" s="20">
        <v>20379001</v>
      </c>
    </row>
    <row r="248" spans="1:9" x14ac:dyDescent="0.2">
      <c r="A248" s="150">
        <f t="shared" si="3"/>
        <v>10</v>
      </c>
      <c r="B248" t="s">
        <v>898</v>
      </c>
      <c r="C248" t="s">
        <v>899</v>
      </c>
      <c r="D248" s="20">
        <v>179401928</v>
      </c>
      <c r="E248" s="20">
        <v>0</v>
      </c>
      <c r="F248" s="20">
        <v>0</v>
      </c>
      <c r="G248" s="20">
        <v>179401928</v>
      </c>
    </row>
    <row r="249" spans="1:9" x14ac:dyDescent="0.2">
      <c r="A249" s="150">
        <f t="shared" si="3"/>
        <v>10</v>
      </c>
      <c r="B249" t="s">
        <v>900</v>
      </c>
      <c r="C249" t="s">
        <v>901</v>
      </c>
      <c r="D249" s="20">
        <v>216477600</v>
      </c>
      <c r="E249" s="20">
        <v>0</v>
      </c>
      <c r="F249" s="20">
        <v>0</v>
      </c>
      <c r="G249" s="20">
        <v>216477600</v>
      </c>
    </row>
    <row r="250" spans="1:9" x14ac:dyDescent="0.2">
      <c r="A250" s="150">
        <f t="shared" si="3"/>
        <v>10</v>
      </c>
      <c r="B250" t="s">
        <v>903</v>
      </c>
      <c r="C250" t="s">
        <v>904</v>
      </c>
      <c r="D250" s="20">
        <v>176400000</v>
      </c>
      <c r="E250" s="20">
        <v>0</v>
      </c>
      <c r="F250" s="20">
        <v>0</v>
      </c>
      <c r="G250" s="20">
        <v>176400000</v>
      </c>
    </row>
    <row r="251" spans="1:9" x14ac:dyDescent="0.2">
      <c r="A251" s="150">
        <f t="shared" si="3"/>
        <v>10</v>
      </c>
      <c r="B251" t="s">
        <v>906</v>
      </c>
      <c r="C251" t="s">
        <v>907</v>
      </c>
      <c r="D251" s="20">
        <v>260000000</v>
      </c>
      <c r="E251" s="20">
        <v>0</v>
      </c>
      <c r="F251" s="20">
        <v>0</v>
      </c>
      <c r="G251" s="20">
        <v>260000000</v>
      </c>
    </row>
    <row r="252" spans="1:9" x14ac:dyDescent="0.2">
      <c r="A252" s="150">
        <f t="shared" si="3"/>
        <v>0</v>
      </c>
      <c r="B252"/>
      <c r="D252" s="20"/>
      <c r="E252" s="20"/>
      <c r="F252" s="20"/>
      <c r="G252" s="20"/>
    </row>
    <row r="253" spans="1:9" x14ac:dyDescent="0.2">
      <c r="A253" s="150">
        <f t="shared" si="3"/>
        <v>8</v>
      </c>
      <c r="B253" t="s">
        <v>911</v>
      </c>
      <c r="C253" t="s">
        <v>899</v>
      </c>
      <c r="D253" s="20">
        <v>164700000</v>
      </c>
      <c r="E253" s="20">
        <v>0</v>
      </c>
      <c r="F253" s="20">
        <v>0</v>
      </c>
      <c r="G253" s="20">
        <v>164700000</v>
      </c>
    </row>
    <row r="254" spans="1:9" x14ac:dyDescent="0.2">
      <c r="A254" s="150">
        <f t="shared" si="3"/>
        <v>10</v>
      </c>
      <c r="B254" t="s">
        <v>912</v>
      </c>
      <c r="C254" t="s">
        <v>899</v>
      </c>
      <c r="D254" s="20">
        <v>164700000</v>
      </c>
      <c r="E254" s="20">
        <v>0</v>
      </c>
      <c r="F254" s="20">
        <v>0</v>
      </c>
      <c r="G254" s="20">
        <v>164700000</v>
      </c>
    </row>
    <row r="255" spans="1:9" x14ac:dyDescent="0.2">
      <c r="A255" s="150">
        <f t="shared" si="3"/>
        <v>0</v>
      </c>
      <c r="B255"/>
      <c r="D255" s="20"/>
      <c r="E255" s="20"/>
      <c r="F255" s="20"/>
      <c r="G255" s="20"/>
    </row>
    <row r="256" spans="1:9" x14ac:dyDescent="0.2">
      <c r="A256" s="214">
        <f t="shared" si="3"/>
        <v>4</v>
      </c>
      <c r="B256" s="24" t="s">
        <v>917</v>
      </c>
      <c r="C256" s="24" t="s">
        <v>29</v>
      </c>
      <c r="D256" s="20">
        <v>-916406467.00999999</v>
      </c>
      <c r="E256" s="20">
        <v>0</v>
      </c>
      <c r="F256" s="20">
        <v>11408978.41</v>
      </c>
      <c r="G256" s="25">
        <v>-927815445.41999996</v>
      </c>
      <c r="H256" s="219"/>
      <c r="I256" s="220"/>
    </row>
    <row r="257" spans="1:7" x14ac:dyDescent="0.2">
      <c r="A257" s="150">
        <f t="shared" si="3"/>
        <v>6</v>
      </c>
      <c r="B257" t="s">
        <v>920</v>
      </c>
      <c r="C257" t="s">
        <v>23</v>
      </c>
      <c r="D257" s="20">
        <v>-56052335.359999999</v>
      </c>
      <c r="E257" s="20">
        <v>0</v>
      </c>
      <c r="F257" s="20">
        <v>0</v>
      </c>
      <c r="G257" s="20">
        <v>-56052335.359999999</v>
      </c>
    </row>
    <row r="258" spans="1:7" x14ac:dyDescent="0.2">
      <c r="A258" s="150">
        <f t="shared" si="3"/>
        <v>8</v>
      </c>
      <c r="B258" t="s">
        <v>921</v>
      </c>
      <c r="C258" t="s">
        <v>922</v>
      </c>
      <c r="D258" s="20">
        <v>-56052335.359999999</v>
      </c>
      <c r="E258" s="20">
        <v>0</v>
      </c>
      <c r="F258" s="20">
        <v>0</v>
      </c>
      <c r="G258" s="20">
        <v>-56052335.359999999</v>
      </c>
    </row>
    <row r="259" spans="1:7" x14ac:dyDescent="0.2">
      <c r="A259" s="150">
        <f t="shared" ref="A259:A322" si="4">+LEN(B259)</f>
        <v>10</v>
      </c>
      <c r="B259" t="s">
        <v>923</v>
      </c>
      <c r="C259" t="s">
        <v>924</v>
      </c>
      <c r="D259" s="20">
        <v>-56052335.359999999</v>
      </c>
      <c r="E259" s="20">
        <v>0</v>
      </c>
      <c r="F259" s="20">
        <v>0</v>
      </c>
      <c r="G259" s="20">
        <v>-56052335.359999999</v>
      </c>
    </row>
    <row r="260" spans="1:7" x14ac:dyDescent="0.2">
      <c r="A260" s="150">
        <f t="shared" si="4"/>
        <v>0</v>
      </c>
      <c r="B260"/>
      <c r="D260" s="20"/>
      <c r="E260" s="20"/>
      <c r="F260" s="20"/>
      <c r="G260" s="20"/>
    </row>
    <row r="261" spans="1:7" x14ac:dyDescent="0.2">
      <c r="A261" s="150">
        <f t="shared" si="4"/>
        <v>6</v>
      </c>
      <c r="B261" t="s">
        <v>925</v>
      </c>
      <c r="C261" t="s">
        <v>25</v>
      </c>
      <c r="D261" s="20">
        <v>-53984580.739999995</v>
      </c>
      <c r="E261" s="20">
        <v>0</v>
      </c>
      <c r="F261" s="20">
        <v>460438.78</v>
      </c>
      <c r="G261" s="20">
        <v>-54445019.519999996</v>
      </c>
    </row>
    <row r="262" spans="1:7" x14ac:dyDescent="0.2">
      <c r="A262" s="150">
        <f t="shared" si="4"/>
        <v>8</v>
      </c>
      <c r="B262" t="s">
        <v>928</v>
      </c>
      <c r="C262" t="s">
        <v>929</v>
      </c>
      <c r="D262" s="20">
        <v>-33078961.23</v>
      </c>
      <c r="E262" s="20">
        <v>0</v>
      </c>
      <c r="F262" s="20">
        <v>274082.75</v>
      </c>
      <c r="G262" s="20">
        <v>-33353043.98</v>
      </c>
    </row>
    <row r="263" spans="1:7" x14ac:dyDescent="0.2">
      <c r="A263" s="150">
        <f t="shared" si="4"/>
        <v>10</v>
      </c>
      <c r="B263" t="s">
        <v>931</v>
      </c>
      <c r="C263" t="s">
        <v>932</v>
      </c>
      <c r="D263" s="20">
        <v>-22644614.5</v>
      </c>
      <c r="E263" s="20">
        <v>0</v>
      </c>
      <c r="F263" s="20">
        <v>274082.75</v>
      </c>
      <c r="G263" s="20">
        <v>-22918697.25</v>
      </c>
    </row>
    <row r="264" spans="1:7" x14ac:dyDescent="0.2">
      <c r="A264" s="150">
        <f t="shared" si="4"/>
        <v>10</v>
      </c>
      <c r="B264" t="s">
        <v>933</v>
      </c>
      <c r="C264" t="s">
        <v>934</v>
      </c>
      <c r="D264" s="20">
        <v>-10434346.73</v>
      </c>
      <c r="E264" s="20">
        <v>0</v>
      </c>
      <c r="F264" s="20">
        <v>0</v>
      </c>
      <c r="G264" s="20">
        <v>-10434346.73</v>
      </c>
    </row>
    <row r="265" spans="1:7" x14ac:dyDescent="0.2">
      <c r="A265" s="150">
        <f t="shared" si="4"/>
        <v>0</v>
      </c>
      <c r="B265"/>
      <c r="D265" s="20"/>
      <c r="E265" s="20"/>
      <c r="F265" s="20"/>
      <c r="G265" s="20"/>
    </row>
    <row r="266" spans="1:7" x14ac:dyDescent="0.2">
      <c r="A266" s="150">
        <f t="shared" si="4"/>
        <v>8</v>
      </c>
      <c r="B266" t="s">
        <v>939</v>
      </c>
      <c r="C266" t="s">
        <v>812</v>
      </c>
      <c r="D266" s="20">
        <v>-20905619.509999998</v>
      </c>
      <c r="E266" s="20">
        <v>0</v>
      </c>
      <c r="F266" s="20">
        <v>186356.03</v>
      </c>
      <c r="G266" s="20">
        <v>-21091975.539999999</v>
      </c>
    </row>
    <row r="267" spans="1:7" x14ac:dyDescent="0.2">
      <c r="A267" s="150">
        <f t="shared" si="4"/>
        <v>10</v>
      </c>
      <c r="B267" t="s">
        <v>940</v>
      </c>
      <c r="C267" t="s">
        <v>111</v>
      </c>
      <c r="D267" s="20">
        <v>-20905619.509999998</v>
      </c>
      <c r="E267" s="20">
        <v>0</v>
      </c>
      <c r="F267" s="20">
        <v>186356.03</v>
      </c>
      <c r="G267" s="20">
        <v>-21091975.539999999</v>
      </c>
    </row>
    <row r="268" spans="1:7" x14ac:dyDescent="0.2">
      <c r="A268" s="150">
        <f t="shared" si="4"/>
        <v>0</v>
      </c>
      <c r="B268"/>
      <c r="D268" s="20"/>
      <c r="E268" s="20"/>
      <c r="F268" s="20"/>
      <c r="G268" s="20"/>
    </row>
    <row r="269" spans="1:7" x14ac:dyDescent="0.2">
      <c r="A269" s="150">
        <f t="shared" si="4"/>
        <v>6</v>
      </c>
      <c r="B269" t="s">
        <v>941</v>
      </c>
      <c r="C269" t="s">
        <v>942</v>
      </c>
      <c r="D269" s="20">
        <v>-45285727.280000001</v>
      </c>
      <c r="E269" s="20">
        <v>0</v>
      </c>
      <c r="F269" s="20">
        <v>123946.34</v>
      </c>
      <c r="G269" s="20">
        <v>-45409673.620000005</v>
      </c>
    </row>
    <row r="270" spans="1:7" x14ac:dyDescent="0.2">
      <c r="A270" s="150">
        <f t="shared" si="4"/>
        <v>8</v>
      </c>
      <c r="B270" t="s">
        <v>943</v>
      </c>
      <c r="C270" t="s">
        <v>944</v>
      </c>
      <c r="D270" s="20">
        <v>-45285727.280000001</v>
      </c>
      <c r="E270" s="20">
        <v>0</v>
      </c>
      <c r="F270" s="20">
        <v>123946.34</v>
      </c>
      <c r="G270" s="20">
        <v>-45409673.620000005</v>
      </c>
    </row>
    <row r="271" spans="1:7" x14ac:dyDescent="0.2">
      <c r="A271" s="150">
        <f t="shared" si="4"/>
        <v>10</v>
      </c>
      <c r="B271" t="s">
        <v>945</v>
      </c>
      <c r="C271" t="s">
        <v>946</v>
      </c>
      <c r="D271" s="20">
        <v>-45285727.280000001</v>
      </c>
      <c r="E271" s="20">
        <v>0</v>
      </c>
      <c r="F271" s="20">
        <v>123946.34</v>
      </c>
      <c r="G271" s="20">
        <v>-45409673.620000005</v>
      </c>
    </row>
    <row r="272" spans="1:7" x14ac:dyDescent="0.2">
      <c r="A272" s="150">
        <f t="shared" si="4"/>
        <v>0</v>
      </c>
      <c r="B272"/>
      <c r="D272" s="20"/>
      <c r="E272" s="20"/>
      <c r="F272" s="20"/>
      <c r="G272" s="20"/>
    </row>
    <row r="273" spans="1:7" x14ac:dyDescent="0.2">
      <c r="A273" s="150">
        <f t="shared" si="4"/>
        <v>6</v>
      </c>
      <c r="B273" t="s">
        <v>950</v>
      </c>
      <c r="C273" t="s">
        <v>27</v>
      </c>
      <c r="D273" s="20">
        <v>-157019403.71000001</v>
      </c>
      <c r="E273" s="20">
        <v>0</v>
      </c>
      <c r="F273" s="20">
        <v>1688989.9500000002</v>
      </c>
      <c r="G273" s="20">
        <v>-158708393.66</v>
      </c>
    </row>
    <row r="274" spans="1:7" x14ac:dyDescent="0.2">
      <c r="A274" s="150">
        <f t="shared" si="4"/>
        <v>8</v>
      </c>
      <c r="B274" t="s">
        <v>951</v>
      </c>
      <c r="C274" t="s">
        <v>952</v>
      </c>
      <c r="D274" s="20">
        <v>-157019403.71000001</v>
      </c>
      <c r="E274" s="20">
        <v>0</v>
      </c>
      <c r="F274" s="20">
        <v>1688989.9500000002</v>
      </c>
      <c r="G274" s="20">
        <v>-158708393.66</v>
      </c>
    </row>
    <row r="275" spans="1:7" x14ac:dyDescent="0.2">
      <c r="A275" s="150">
        <f t="shared" si="4"/>
        <v>10</v>
      </c>
      <c r="B275" t="s">
        <v>954</v>
      </c>
      <c r="C275" t="s">
        <v>955</v>
      </c>
      <c r="D275" s="20">
        <v>-110066394.76000001</v>
      </c>
      <c r="E275" s="20">
        <v>0</v>
      </c>
      <c r="F275" s="20">
        <v>1048568.54</v>
      </c>
      <c r="G275" s="20">
        <v>-111114963.30000001</v>
      </c>
    </row>
    <row r="276" spans="1:7" x14ac:dyDescent="0.2">
      <c r="A276" s="150">
        <f t="shared" si="4"/>
        <v>10</v>
      </c>
      <c r="B276" t="s">
        <v>957</v>
      </c>
      <c r="C276" t="s">
        <v>958</v>
      </c>
      <c r="D276" s="20">
        <v>-46953008.949999996</v>
      </c>
      <c r="E276" s="20">
        <v>0</v>
      </c>
      <c r="F276" s="20">
        <v>640421.41</v>
      </c>
      <c r="G276" s="20">
        <v>-47593430.359999992</v>
      </c>
    </row>
    <row r="277" spans="1:7" x14ac:dyDescent="0.2">
      <c r="A277" s="150">
        <f t="shared" si="4"/>
        <v>0</v>
      </c>
      <c r="B277"/>
      <c r="D277" s="20"/>
      <c r="E277" s="20"/>
      <c r="F277" s="20"/>
      <c r="G277" s="20"/>
    </row>
    <row r="278" spans="1:7" x14ac:dyDescent="0.2">
      <c r="A278" s="150">
        <f t="shared" si="4"/>
        <v>6</v>
      </c>
      <c r="B278" t="s">
        <v>960</v>
      </c>
      <c r="C278" t="s">
        <v>961</v>
      </c>
      <c r="D278" s="20">
        <v>-574256330.8599999</v>
      </c>
      <c r="E278" s="20">
        <v>0</v>
      </c>
      <c r="F278" s="20">
        <v>9135603.3399999999</v>
      </c>
      <c r="G278" s="20">
        <v>-583391934.19999993</v>
      </c>
    </row>
    <row r="279" spans="1:7" x14ac:dyDescent="0.2">
      <c r="A279" s="150">
        <f t="shared" si="4"/>
        <v>8</v>
      </c>
      <c r="B279" t="s">
        <v>964</v>
      </c>
      <c r="C279" t="s">
        <v>961</v>
      </c>
      <c r="D279" s="20">
        <v>-574256330.8599999</v>
      </c>
      <c r="E279" s="20">
        <v>0</v>
      </c>
      <c r="F279" s="20">
        <v>9135603.3399999999</v>
      </c>
      <c r="G279" s="20">
        <v>-583391934.19999993</v>
      </c>
    </row>
    <row r="280" spans="1:7" x14ac:dyDescent="0.2">
      <c r="A280" s="150">
        <f t="shared" si="4"/>
        <v>10</v>
      </c>
      <c r="B280" t="s">
        <v>967</v>
      </c>
      <c r="C280" t="s">
        <v>968</v>
      </c>
      <c r="D280" s="20">
        <v>-13244239.23</v>
      </c>
      <c r="E280" s="20">
        <v>0</v>
      </c>
      <c r="F280" s="20">
        <v>182436.68</v>
      </c>
      <c r="G280" s="20">
        <v>-13426675.91</v>
      </c>
    </row>
    <row r="281" spans="1:7" x14ac:dyDescent="0.2">
      <c r="A281" s="150">
        <f t="shared" si="4"/>
        <v>10</v>
      </c>
      <c r="B281" t="s">
        <v>971</v>
      </c>
      <c r="C281" t="s">
        <v>972</v>
      </c>
      <c r="D281" s="20">
        <v>-166976833.44999999</v>
      </c>
      <c r="E281" s="20">
        <v>0</v>
      </c>
      <c r="F281" s="20">
        <v>2745000</v>
      </c>
      <c r="G281" s="20">
        <v>-169721833.44999999</v>
      </c>
    </row>
    <row r="282" spans="1:7" x14ac:dyDescent="0.2">
      <c r="A282" s="150">
        <f t="shared" si="4"/>
        <v>10</v>
      </c>
      <c r="B282" t="s">
        <v>973</v>
      </c>
      <c r="C282" t="s">
        <v>974</v>
      </c>
      <c r="D282" s="20">
        <v>-133281768.21000001</v>
      </c>
      <c r="E282" s="20">
        <v>0</v>
      </c>
      <c r="F282" s="20">
        <v>1874833.33</v>
      </c>
      <c r="G282" s="20">
        <v>-135156601.54000002</v>
      </c>
    </row>
    <row r="283" spans="1:7" x14ac:dyDescent="0.2">
      <c r="A283" s="150">
        <f t="shared" si="4"/>
        <v>10</v>
      </c>
      <c r="B283" t="s">
        <v>977</v>
      </c>
      <c r="C283" t="s">
        <v>978</v>
      </c>
      <c r="D283" s="20">
        <v>-247090000.19</v>
      </c>
      <c r="E283" s="20">
        <v>0</v>
      </c>
      <c r="F283" s="20">
        <v>4333333.33</v>
      </c>
      <c r="G283" s="20">
        <v>-251423333.52000001</v>
      </c>
    </row>
    <row r="284" spans="1:7" x14ac:dyDescent="0.2">
      <c r="A284" s="150">
        <f t="shared" si="4"/>
        <v>10</v>
      </c>
      <c r="B284" t="s">
        <v>980</v>
      </c>
      <c r="C284" t="s">
        <v>981</v>
      </c>
      <c r="D284" s="20">
        <v>-3224136.24</v>
      </c>
      <c r="E284" s="20">
        <v>0</v>
      </c>
      <c r="F284" s="20">
        <v>0</v>
      </c>
      <c r="G284" s="20">
        <v>-3224136.24</v>
      </c>
    </row>
    <row r="285" spans="1:7" x14ac:dyDescent="0.2">
      <c r="A285" s="150">
        <f t="shared" si="4"/>
        <v>10</v>
      </c>
      <c r="B285" t="s">
        <v>983</v>
      </c>
      <c r="C285" t="s">
        <v>984</v>
      </c>
      <c r="D285" s="20">
        <v>-10439353.539999999</v>
      </c>
      <c r="E285" s="20">
        <v>0</v>
      </c>
      <c r="F285" s="20">
        <v>0</v>
      </c>
      <c r="G285" s="20">
        <v>-10439353.539999999</v>
      </c>
    </row>
    <row r="286" spans="1:7" x14ac:dyDescent="0.2">
      <c r="A286" s="150">
        <f t="shared" si="4"/>
        <v>0</v>
      </c>
      <c r="B286"/>
      <c r="D286" s="20"/>
      <c r="E286" s="20"/>
      <c r="F286" s="20"/>
      <c r="G286" s="20"/>
    </row>
    <row r="287" spans="1:7" x14ac:dyDescent="0.2">
      <c r="A287" s="150">
        <f t="shared" si="4"/>
        <v>6</v>
      </c>
      <c r="B287" t="s">
        <v>989</v>
      </c>
      <c r="C287" t="s">
        <v>22</v>
      </c>
      <c r="D287" s="20">
        <v>-29808089.059999999</v>
      </c>
      <c r="E287" s="20">
        <v>0</v>
      </c>
      <c r="F287" s="20">
        <v>0</v>
      </c>
      <c r="G287" s="20">
        <v>-29808089.059999999</v>
      </c>
    </row>
    <row r="288" spans="1:7" x14ac:dyDescent="0.2">
      <c r="A288" s="150">
        <f t="shared" si="4"/>
        <v>8</v>
      </c>
      <c r="B288" t="s">
        <v>990</v>
      </c>
      <c r="C288" t="s">
        <v>22</v>
      </c>
      <c r="D288" s="20">
        <v>-29808089.059999999</v>
      </c>
      <c r="E288" s="20">
        <v>0</v>
      </c>
      <c r="F288" s="20">
        <v>0</v>
      </c>
      <c r="G288" s="20">
        <v>-29808089.059999999</v>
      </c>
    </row>
    <row r="289" spans="1:7" x14ac:dyDescent="0.2">
      <c r="A289" s="150">
        <f t="shared" si="4"/>
        <v>10</v>
      </c>
      <c r="B289" t="s">
        <v>992</v>
      </c>
      <c r="C289" t="s">
        <v>22</v>
      </c>
      <c r="D289" s="20">
        <v>-29808089.059999999</v>
      </c>
      <c r="E289" s="20">
        <v>0</v>
      </c>
      <c r="F289" s="20">
        <v>0</v>
      </c>
      <c r="G289" s="20">
        <v>-29808089.059999999</v>
      </c>
    </row>
    <row r="290" spans="1:7" x14ac:dyDescent="0.2">
      <c r="A290" s="150">
        <f t="shared" si="4"/>
        <v>0</v>
      </c>
      <c r="B290"/>
      <c r="D290" s="20"/>
      <c r="E290" s="20"/>
      <c r="F290" s="20"/>
      <c r="G290" s="20"/>
    </row>
    <row r="291" spans="1:7" x14ac:dyDescent="0.2">
      <c r="A291" s="150">
        <f t="shared" si="4"/>
        <v>2</v>
      </c>
      <c r="B291" t="s">
        <v>996</v>
      </c>
      <c r="C291" t="s">
        <v>30</v>
      </c>
      <c r="D291" s="20">
        <v>878447885.03999996</v>
      </c>
      <c r="E291" s="20">
        <v>37180029</v>
      </c>
      <c r="F291" s="20">
        <v>0</v>
      </c>
      <c r="G291" s="20">
        <v>915627914.03999996</v>
      </c>
    </row>
    <row r="292" spans="1:7" x14ac:dyDescent="0.2">
      <c r="A292" s="214">
        <f t="shared" si="4"/>
        <v>4</v>
      </c>
      <c r="B292" s="24" t="s">
        <v>999</v>
      </c>
      <c r="C292" s="24" t="s">
        <v>31</v>
      </c>
      <c r="D292" s="20">
        <v>51980637.380000003</v>
      </c>
      <c r="E292" s="20">
        <v>0</v>
      </c>
      <c r="F292" s="20">
        <v>0</v>
      </c>
      <c r="G292" s="25">
        <v>51980637.380000003</v>
      </c>
    </row>
    <row r="293" spans="1:7" x14ac:dyDescent="0.2">
      <c r="A293" s="150">
        <f t="shared" si="4"/>
        <v>6</v>
      </c>
      <c r="B293" t="s">
        <v>1994</v>
      </c>
      <c r="C293" t="s">
        <v>1995</v>
      </c>
      <c r="D293" s="20">
        <v>51980637.380000003</v>
      </c>
      <c r="E293" s="20">
        <v>0</v>
      </c>
      <c r="F293" s="20">
        <v>0</v>
      </c>
      <c r="G293" s="20">
        <v>51980637.380000003</v>
      </c>
    </row>
    <row r="294" spans="1:7" x14ac:dyDescent="0.2">
      <c r="A294" s="150">
        <f t="shared" si="4"/>
        <v>0</v>
      </c>
      <c r="B294"/>
      <c r="D294" s="20"/>
      <c r="E294" s="20"/>
      <c r="F294" s="20"/>
      <c r="G294" s="20"/>
    </row>
    <row r="295" spans="1:7" x14ac:dyDescent="0.2">
      <c r="A295" s="214">
        <f t="shared" si="4"/>
        <v>4</v>
      </c>
      <c r="B295" s="24" t="s">
        <v>1030</v>
      </c>
      <c r="C295" s="24" t="s">
        <v>32</v>
      </c>
      <c r="D295" s="20">
        <v>97397761</v>
      </c>
      <c r="E295" s="20">
        <v>0</v>
      </c>
      <c r="F295" s="20">
        <v>0</v>
      </c>
      <c r="G295" s="25">
        <v>97397761</v>
      </c>
    </row>
    <row r="296" spans="1:7" x14ac:dyDescent="0.2">
      <c r="A296" s="150">
        <f t="shared" si="4"/>
        <v>6</v>
      </c>
      <c r="B296" t="s">
        <v>1033</v>
      </c>
      <c r="C296" t="s">
        <v>1034</v>
      </c>
      <c r="D296" s="20">
        <v>843602</v>
      </c>
      <c r="E296" s="20">
        <v>0</v>
      </c>
      <c r="F296" s="20">
        <v>0</v>
      </c>
      <c r="G296" s="20">
        <v>843602</v>
      </c>
    </row>
    <row r="297" spans="1:7" x14ac:dyDescent="0.2">
      <c r="A297" s="150">
        <f t="shared" si="4"/>
        <v>8</v>
      </c>
      <c r="B297" t="s">
        <v>1036</v>
      </c>
      <c r="C297" t="s">
        <v>1034</v>
      </c>
      <c r="D297" s="20">
        <v>843602</v>
      </c>
      <c r="E297" s="20">
        <v>0</v>
      </c>
      <c r="F297" s="20">
        <v>0</v>
      </c>
      <c r="G297" s="20">
        <v>843602</v>
      </c>
    </row>
    <row r="298" spans="1:7" x14ac:dyDescent="0.2">
      <c r="A298" s="150">
        <f t="shared" si="4"/>
        <v>10</v>
      </c>
      <c r="B298" t="s">
        <v>1037</v>
      </c>
      <c r="C298" t="s">
        <v>1034</v>
      </c>
      <c r="D298" s="20">
        <v>843602</v>
      </c>
      <c r="E298" s="20">
        <v>0</v>
      </c>
      <c r="F298" s="20">
        <v>0</v>
      </c>
      <c r="G298" s="20">
        <v>843602</v>
      </c>
    </row>
    <row r="299" spans="1:7" x14ac:dyDescent="0.2">
      <c r="A299" s="150">
        <f t="shared" si="4"/>
        <v>0</v>
      </c>
      <c r="B299"/>
      <c r="D299" s="20"/>
      <c r="E299" s="20"/>
      <c r="F299" s="20"/>
      <c r="G299" s="20"/>
    </row>
    <row r="300" spans="1:7" x14ac:dyDescent="0.2">
      <c r="A300" s="150">
        <f t="shared" si="4"/>
        <v>6</v>
      </c>
      <c r="B300" t="s">
        <v>1471</v>
      </c>
      <c r="C300" t="s">
        <v>1470</v>
      </c>
      <c r="D300" s="20">
        <v>96554159</v>
      </c>
      <c r="E300" s="20">
        <v>0</v>
      </c>
      <c r="F300" s="20">
        <v>0</v>
      </c>
      <c r="G300" s="20">
        <v>96554159</v>
      </c>
    </row>
    <row r="301" spans="1:7" x14ac:dyDescent="0.2">
      <c r="A301" s="150">
        <f t="shared" si="4"/>
        <v>8</v>
      </c>
      <c r="B301" t="s">
        <v>1469</v>
      </c>
      <c r="C301" t="s">
        <v>1467</v>
      </c>
      <c r="D301" s="20">
        <v>96554159</v>
      </c>
      <c r="E301" s="20">
        <v>0</v>
      </c>
      <c r="F301" s="20">
        <v>0</v>
      </c>
      <c r="G301" s="20">
        <v>96554159</v>
      </c>
    </row>
    <row r="302" spans="1:7" x14ac:dyDescent="0.2">
      <c r="A302" s="150">
        <f t="shared" si="4"/>
        <v>10</v>
      </c>
      <c r="B302" t="s">
        <v>1468</v>
      </c>
      <c r="C302" t="s">
        <v>1467</v>
      </c>
      <c r="D302" s="20">
        <v>96554159</v>
      </c>
      <c r="E302" s="20">
        <v>0</v>
      </c>
      <c r="F302" s="20">
        <v>0</v>
      </c>
      <c r="G302" s="20">
        <v>96554159</v>
      </c>
    </row>
    <row r="303" spans="1:7" x14ac:dyDescent="0.2">
      <c r="A303" s="150">
        <f t="shared" si="4"/>
        <v>0</v>
      </c>
      <c r="B303"/>
      <c r="D303" s="20"/>
      <c r="E303" s="20"/>
      <c r="F303" s="20"/>
      <c r="G303" s="20"/>
    </row>
    <row r="304" spans="1:7" x14ac:dyDescent="0.2">
      <c r="A304" s="214">
        <f t="shared" si="4"/>
        <v>4</v>
      </c>
      <c r="B304" s="24" t="s">
        <v>1042</v>
      </c>
      <c r="C304" s="24" t="s">
        <v>33</v>
      </c>
      <c r="D304" s="20">
        <v>669520704.35000002</v>
      </c>
      <c r="E304" s="20">
        <v>37180029</v>
      </c>
      <c r="F304" s="20">
        <v>0</v>
      </c>
      <c r="G304" s="25">
        <v>706700733.35000002</v>
      </c>
    </row>
    <row r="305" spans="1:7" x14ac:dyDescent="0.2">
      <c r="A305" s="150">
        <f t="shared" si="4"/>
        <v>6</v>
      </c>
      <c r="B305" s="252" t="s">
        <v>1044</v>
      </c>
      <c r="C305" s="252" t="s">
        <v>1045</v>
      </c>
      <c r="D305" s="253">
        <v>135530070.34999999</v>
      </c>
      <c r="E305" s="253">
        <v>28622475</v>
      </c>
      <c r="F305" s="253">
        <v>0</v>
      </c>
      <c r="G305" s="253">
        <v>164152545.34999999</v>
      </c>
    </row>
    <row r="306" spans="1:7" x14ac:dyDescent="0.2">
      <c r="A306" s="150">
        <f t="shared" si="4"/>
        <v>8</v>
      </c>
      <c r="B306" t="s">
        <v>1046</v>
      </c>
      <c r="C306" t="s">
        <v>66</v>
      </c>
      <c r="D306" s="20">
        <v>58524210</v>
      </c>
      <c r="E306" s="20">
        <v>18803629</v>
      </c>
      <c r="F306" s="20">
        <v>0</v>
      </c>
      <c r="G306" s="20">
        <v>77327839</v>
      </c>
    </row>
    <row r="307" spans="1:7" x14ac:dyDescent="0.2">
      <c r="A307" s="150">
        <f t="shared" si="4"/>
        <v>10</v>
      </c>
      <c r="B307" t="s">
        <v>1049</v>
      </c>
      <c r="C307" t="s">
        <v>1050</v>
      </c>
      <c r="D307" s="20">
        <v>58524210</v>
      </c>
      <c r="E307" s="20">
        <v>18803629</v>
      </c>
      <c r="F307" s="20">
        <v>0</v>
      </c>
      <c r="G307" s="20">
        <v>77327839</v>
      </c>
    </row>
    <row r="308" spans="1:7" x14ac:dyDescent="0.2">
      <c r="A308" s="150">
        <f t="shared" si="4"/>
        <v>0</v>
      </c>
      <c r="B308"/>
      <c r="D308" s="20"/>
      <c r="E308" s="20"/>
      <c r="F308" s="20"/>
      <c r="G308" s="20"/>
    </row>
    <row r="309" spans="1:7" x14ac:dyDescent="0.2">
      <c r="A309" s="150">
        <f t="shared" si="4"/>
        <v>8</v>
      </c>
      <c r="B309" t="s">
        <v>1054</v>
      </c>
      <c r="C309" t="s">
        <v>914</v>
      </c>
      <c r="D309" s="20">
        <v>56263771.350000001</v>
      </c>
      <c r="E309" s="20">
        <v>5428567</v>
      </c>
      <c r="F309" s="20">
        <v>0</v>
      </c>
      <c r="G309" s="20">
        <v>61692338.350000001</v>
      </c>
    </row>
    <row r="310" spans="1:7" x14ac:dyDescent="0.2">
      <c r="A310" s="150">
        <f t="shared" si="4"/>
        <v>10</v>
      </c>
      <c r="B310" t="s">
        <v>1055</v>
      </c>
      <c r="C310" t="s">
        <v>1056</v>
      </c>
      <c r="D310" s="20">
        <v>15797992</v>
      </c>
      <c r="E310" s="20">
        <v>5428071</v>
      </c>
      <c r="F310" s="20">
        <v>0</v>
      </c>
      <c r="G310" s="20">
        <v>21226063</v>
      </c>
    </row>
    <row r="311" spans="1:7" x14ac:dyDescent="0.2">
      <c r="A311" s="150">
        <f t="shared" si="4"/>
        <v>10</v>
      </c>
      <c r="B311" t="s">
        <v>1059</v>
      </c>
      <c r="C311" t="s">
        <v>1060</v>
      </c>
      <c r="D311" s="20">
        <v>40191943</v>
      </c>
      <c r="E311" s="20">
        <v>0</v>
      </c>
      <c r="F311" s="20">
        <v>0</v>
      </c>
      <c r="G311" s="20">
        <v>40191943</v>
      </c>
    </row>
    <row r="312" spans="1:7" x14ac:dyDescent="0.2">
      <c r="A312" s="150">
        <f t="shared" si="4"/>
        <v>10</v>
      </c>
      <c r="B312" t="s">
        <v>1063</v>
      </c>
      <c r="C312" t="s">
        <v>1064</v>
      </c>
      <c r="D312" s="20">
        <v>273836.34999999986</v>
      </c>
      <c r="E312" s="20">
        <v>496</v>
      </c>
      <c r="F312" s="20">
        <v>0</v>
      </c>
      <c r="G312" s="20">
        <v>274332.34999999986</v>
      </c>
    </row>
    <row r="313" spans="1:7" x14ac:dyDescent="0.2">
      <c r="A313" s="150">
        <f t="shared" si="4"/>
        <v>0</v>
      </c>
      <c r="B313"/>
      <c r="D313" s="20"/>
      <c r="E313" s="20"/>
      <c r="F313" s="20"/>
      <c r="G313" s="20"/>
    </row>
    <row r="314" spans="1:7" x14ac:dyDescent="0.2">
      <c r="A314" s="150">
        <f t="shared" si="4"/>
        <v>8</v>
      </c>
      <c r="B314" t="s">
        <v>1066</v>
      </c>
      <c r="C314" t="s">
        <v>1067</v>
      </c>
      <c r="D314" s="149">
        <v>14547950</v>
      </c>
      <c r="E314" s="149">
        <v>3170447</v>
      </c>
      <c r="F314" s="149">
        <v>0</v>
      </c>
      <c r="G314" s="149">
        <v>17718397</v>
      </c>
    </row>
    <row r="315" spans="1:7" x14ac:dyDescent="0.2">
      <c r="A315" s="150">
        <f t="shared" si="4"/>
        <v>10</v>
      </c>
      <c r="B315" t="s">
        <v>1511</v>
      </c>
      <c r="C315" t="s">
        <v>1512</v>
      </c>
      <c r="D315" s="20">
        <v>14547950</v>
      </c>
      <c r="E315" s="20">
        <v>3170447</v>
      </c>
      <c r="F315" s="20">
        <v>0</v>
      </c>
      <c r="G315" s="20">
        <v>17718397</v>
      </c>
    </row>
    <row r="316" spans="1:7" x14ac:dyDescent="0.2">
      <c r="A316" s="150">
        <f t="shared" si="4"/>
        <v>0</v>
      </c>
      <c r="B316"/>
      <c r="D316" s="20"/>
      <c r="E316" s="20"/>
      <c r="F316" s="20"/>
      <c r="G316" s="20"/>
    </row>
    <row r="317" spans="1:7" x14ac:dyDescent="0.2">
      <c r="A317" s="150">
        <f t="shared" si="4"/>
        <v>8</v>
      </c>
      <c r="B317" t="s">
        <v>1076</v>
      </c>
      <c r="C317" t="s">
        <v>1077</v>
      </c>
      <c r="D317" s="20">
        <v>6194139</v>
      </c>
      <c r="E317" s="20">
        <v>1219832</v>
      </c>
      <c r="F317" s="20">
        <v>0</v>
      </c>
      <c r="G317" s="20">
        <v>7413971</v>
      </c>
    </row>
    <row r="318" spans="1:7" x14ac:dyDescent="0.2">
      <c r="A318" s="150">
        <f t="shared" si="4"/>
        <v>10</v>
      </c>
      <c r="B318" t="s">
        <v>1078</v>
      </c>
      <c r="C318" t="s">
        <v>1079</v>
      </c>
      <c r="D318" s="20">
        <v>6194139</v>
      </c>
      <c r="E318" s="20">
        <v>1219832</v>
      </c>
      <c r="F318" s="20">
        <v>0</v>
      </c>
      <c r="G318" s="20">
        <v>7413971</v>
      </c>
    </row>
    <row r="319" spans="1:7" x14ac:dyDescent="0.2">
      <c r="A319" s="150">
        <f t="shared" si="4"/>
        <v>0</v>
      </c>
      <c r="B319"/>
      <c r="D319" s="20"/>
      <c r="E319" s="20"/>
      <c r="F319" s="20"/>
      <c r="G319" s="20"/>
    </row>
    <row r="320" spans="1:7" x14ac:dyDescent="0.2">
      <c r="A320" s="214">
        <f t="shared" si="4"/>
        <v>6</v>
      </c>
      <c r="B320" s="24" t="s">
        <v>1084</v>
      </c>
      <c r="C320" s="24" t="s">
        <v>1085</v>
      </c>
      <c r="D320" s="25">
        <v>369643642</v>
      </c>
      <c r="E320" s="25">
        <v>0</v>
      </c>
      <c r="F320" s="25">
        <v>0</v>
      </c>
      <c r="G320" s="25">
        <v>369643642</v>
      </c>
    </row>
    <row r="321" spans="1:7" x14ac:dyDescent="0.2">
      <c r="A321" s="150">
        <f t="shared" si="4"/>
        <v>8</v>
      </c>
      <c r="B321" t="s">
        <v>1086</v>
      </c>
      <c r="C321" t="s">
        <v>1087</v>
      </c>
      <c r="D321" s="20">
        <v>365616000</v>
      </c>
      <c r="E321" s="20">
        <v>0</v>
      </c>
      <c r="F321" s="20">
        <v>0</v>
      </c>
      <c r="G321" s="20">
        <v>365616000</v>
      </c>
    </row>
    <row r="322" spans="1:7" x14ac:dyDescent="0.2">
      <c r="A322" s="150">
        <f t="shared" si="4"/>
        <v>10</v>
      </c>
      <c r="B322" t="s">
        <v>1090</v>
      </c>
      <c r="C322" t="s">
        <v>1091</v>
      </c>
      <c r="D322" s="20">
        <v>365616000</v>
      </c>
      <c r="E322" s="20">
        <v>0</v>
      </c>
      <c r="F322" s="20">
        <v>0</v>
      </c>
      <c r="G322" s="20">
        <v>365616000</v>
      </c>
    </row>
    <row r="323" spans="1:7" x14ac:dyDescent="0.2">
      <c r="A323" s="150">
        <f t="shared" ref="A323:A386" si="5">+LEN(B323)</f>
        <v>0</v>
      </c>
      <c r="B323"/>
      <c r="D323" s="20"/>
      <c r="E323" s="20"/>
      <c r="F323" s="20"/>
      <c r="G323" s="20"/>
    </row>
    <row r="324" spans="1:7" x14ac:dyDescent="0.2">
      <c r="A324" s="150">
        <f t="shared" si="5"/>
        <v>8</v>
      </c>
      <c r="B324" t="s">
        <v>1094</v>
      </c>
      <c r="C324" t="s">
        <v>1095</v>
      </c>
      <c r="D324" s="20">
        <v>4027642</v>
      </c>
      <c r="E324" s="20">
        <v>0</v>
      </c>
      <c r="F324" s="20">
        <v>0</v>
      </c>
      <c r="G324" s="20">
        <v>4027642</v>
      </c>
    </row>
    <row r="325" spans="1:7" x14ac:dyDescent="0.2">
      <c r="A325" s="150">
        <f t="shared" si="5"/>
        <v>10</v>
      </c>
      <c r="B325" t="s">
        <v>1096</v>
      </c>
      <c r="C325" t="s">
        <v>1097</v>
      </c>
      <c r="D325" s="20">
        <v>4027642</v>
      </c>
      <c r="E325" s="20">
        <v>0</v>
      </c>
      <c r="F325" s="20">
        <v>0</v>
      </c>
      <c r="G325" s="20">
        <v>4027642</v>
      </c>
    </row>
    <row r="326" spans="1:7" x14ac:dyDescent="0.2">
      <c r="A326" s="150">
        <f t="shared" si="5"/>
        <v>0</v>
      </c>
      <c r="B326"/>
      <c r="D326" s="20"/>
      <c r="E326" s="20"/>
      <c r="F326" s="20"/>
      <c r="G326" s="20"/>
    </row>
    <row r="327" spans="1:7" x14ac:dyDescent="0.2">
      <c r="A327" s="214">
        <f t="shared" si="5"/>
        <v>6</v>
      </c>
      <c r="B327" s="24" t="s">
        <v>1098</v>
      </c>
      <c r="C327" s="24" t="s">
        <v>1099</v>
      </c>
      <c r="D327" s="25">
        <v>55745541.999999993</v>
      </c>
      <c r="E327" s="25">
        <v>0</v>
      </c>
      <c r="F327" s="25">
        <v>0</v>
      </c>
      <c r="G327" s="25">
        <v>55745541.999999993</v>
      </c>
    </row>
    <row r="328" spans="1:7" x14ac:dyDescent="0.2">
      <c r="A328" s="150">
        <f t="shared" si="5"/>
        <v>8</v>
      </c>
      <c r="B328" t="s">
        <v>1100</v>
      </c>
      <c r="C328" t="s">
        <v>1101</v>
      </c>
      <c r="D328" s="20">
        <v>55745541.999999993</v>
      </c>
      <c r="E328" s="20">
        <v>0</v>
      </c>
      <c r="F328" s="20">
        <v>0</v>
      </c>
      <c r="G328" s="20">
        <v>55745541.999999993</v>
      </c>
    </row>
    <row r="329" spans="1:7" x14ac:dyDescent="0.2">
      <c r="A329" s="150">
        <f t="shared" si="5"/>
        <v>10</v>
      </c>
      <c r="B329" t="s">
        <v>1102</v>
      </c>
      <c r="C329" t="s">
        <v>1103</v>
      </c>
      <c r="D329" s="20">
        <v>55745541.999999993</v>
      </c>
      <c r="E329" s="20">
        <v>0</v>
      </c>
      <c r="F329" s="20">
        <v>0</v>
      </c>
      <c r="G329" s="20">
        <v>55745541.999999993</v>
      </c>
    </row>
    <row r="330" spans="1:7" x14ac:dyDescent="0.2">
      <c r="A330" s="150">
        <f t="shared" si="5"/>
        <v>0</v>
      </c>
      <c r="B330"/>
      <c r="D330" s="20"/>
      <c r="E330" s="20"/>
      <c r="F330" s="20"/>
      <c r="G330" s="20"/>
    </row>
    <row r="331" spans="1:7" x14ac:dyDescent="0.2">
      <c r="A331" s="214">
        <f t="shared" si="5"/>
        <v>6</v>
      </c>
      <c r="B331" s="24" t="s">
        <v>1108</v>
      </c>
      <c r="C331" s="24" t="s">
        <v>1109</v>
      </c>
      <c r="D331" s="25">
        <v>4096878</v>
      </c>
      <c r="E331" s="25">
        <v>0</v>
      </c>
      <c r="F331" s="25">
        <v>0</v>
      </c>
      <c r="G331" s="25">
        <v>4096878</v>
      </c>
    </row>
    <row r="332" spans="1:7" x14ac:dyDescent="0.2">
      <c r="A332" s="150">
        <f t="shared" si="5"/>
        <v>8</v>
      </c>
      <c r="B332" t="s">
        <v>1111</v>
      </c>
      <c r="C332" t="s">
        <v>1112</v>
      </c>
      <c r="D332" s="20">
        <v>4096878</v>
      </c>
      <c r="E332" s="20">
        <v>0</v>
      </c>
      <c r="F332" s="20">
        <v>0</v>
      </c>
      <c r="G332" s="20">
        <v>4096878</v>
      </c>
    </row>
    <row r="333" spans="1:7" x14ac:dyDescent="0.2">
      <c r="A333" s="150">
        <f t="shared" si="5"/>
        <v>10</v>
      </c>
      <c r="B333" t="s">
        <v>1113</v>
      </c>
      <c r="C333" t="s">
        <v>1114</v>
      </c>
      <c r="D333" s="20">
        <v>4096878</v>
      </c>
      <c r="E333" s="20">
        <v>0</v>
      </c>
      <c r="F333" s="20">
        <v>0</v>
      </c>
      <c r="G333" s="20">
        <v>4096878</v>
      </c>
    </row>
    <row r="334" spans="1:7" x14ac:dyDescent="0.2">
      <c r="A334" s="150">
        <f t="shared" si="5"/>
        <v>0</v>
      </c>
      <c r="B334"/>
      <c r="D334" s="20"/>
      <c r="E334" s="20"/>
      <c r="F334" s="20"/>
      <c r="G334" s="20"/>
    </row>
    <row r="335" spans="1:7" x14ac:dyDescent="0.2">
      <c r="A335" s="214">
        <f t="shared" si="5"/>
        <v>6</v>
      </c>
      <c r="B335" s="24" t="s">
        <v>1466</v>
      </c>
      <c r="C335" s="24" t="s">
        <v>1465</v>
      </c>
      <c r="D335" s="25">
        <v>29341090</v>
      </c>
      <c r="E335" s="25">
        <v>6461042</v>
      </c>
      <c r="F335" s="25">
        <v>0</v>
      </c>
      <c r="G335" s="25">
        <v>35802132</v>
      </c>
    </row>
    <row r="336" spans="1:7" x14ac:dyDescent="0.2">
      <c r="A336" s="150">
        <f t="shared" si="5"/>
        <v>8</v>
      </c>
      <c r="B336" t="s">
        <v>1464</v>
      </c>
      <c r="C336" t="s">
        <v>1463</v>
      </c>
      <c r="D336" s="20">
        <v>29341090</v>
      </c>
      <c r="E336" s="20">
        <v>6461042</v>
      </c>
      <c r="F336" s="20">
        <v>0</v>
      </c>
      <c r="G336" s="20">
        <v>35802132</v>
      </c>
    </row>
    <row r="337" spans="1:7" x14ac:dyDescent="0.2">
      <c r="A337" s="150">
        <f t="shared" si="5"/>
        <v>10</v>
      </c>
      <c r="B337" t="s">
        <v>1513</v>
      </c>
      <c r="C337" t="s">
        <v>1514</v>
      </c>
      <c r="D337" s="20">
        <v>29341090</v>
      </c>
      <c r="E337" s="20">
        <v>6461042</v>
      </c>
      <c r="F337" s="20">
        <v>0</v>
      </c>
      <c r="G337" s="20">
        <v>35802132</v>
      </c>
    </row>
    <row r="338" spans="1:7" x14ac:dyDescent="0.2">
      <c r="A338" s="150">
        <f t="shared" si="5"/>
        <v>0</v>
      </c>
      <c r="B338"/>
      <c r="D338" s="20"/>
      <c r="E338" s="20"/>
      <c r="F338" s="20"/>
      <c r="G338" s="20"/>
    </row>
    <row r="339" spans="1:7" x14ac:dyDescent="0.2">
      <c r="A339" s="214">
        <f t="shared" si="5"/>
        <v>6</v>
      </c>
      <c r="B339" s="24" t="s">
        <v>1119</v>
      </c>
      <c r="C339" s="24" t="s">
        <v>1120</v>
      </c>
      <c r="D339" s="25">
        <v>75163482</v>
      </c>
      <c r="E339" s="25">
        <v>2096512</v>
      </c>
      <c r="F339" s="25">
        <v>0</v>
      </c>
      <c r="G339" s="25">
        <v>77259994</v>
      </c>
    </row>
    <row r="340" spans="1:7" x14ac:dyDescent="0.2">
      <c r="A340" s="150">
        <f t="shared" si="5"/>
        <v>8</v>
      </c>
      <c r="B340" t="s">
        <v>1122</v>
      </c>
      <c r="C340" t="s">
        <v>1120</v>
      </c>
      <c r="D340" s="20">
        <v>75163482</v>
      </c>
      <c r="E340" s="20">
        <v>2096512</v>
      </c>
      <c r="F340" s="20">
        <v>0</v>
      </c>
      <c r="G340" s="20">
        <v>77259994</v>
      </c>
    </row>
    <row r="341" spans="1:7" x14ac:dyDescent="0.2">
      <c r="A341" s="150">
        <f t="shared" si="5"/>
        <v>10</v>
      </c>
      <c r="B341" t="s">
        <v>1123</v>
      </c>
      <c r="C341" t="s">
        <v>1120</v>
      </c>
      <c r="D341" s="20">
        <v>75163482</v>
      </c>
      <c r="E341" s="20">
        <v>2096512</v>
      </c>
      <c r="F341" s="20">
        <v>0</v>
      </c>
      <c r="G341" s="20">
        <v>77259994</v>
      </c>
    </row>
    <row r="342" spans="1:7" x14ac:dyDescent="0.2">
      <c r="A342" s="150">
        <f t="shared" si="5"/>
        <v>0</v>
      </c>
      <c r="B342"/>
      <c r="D342" s="20"/>
      <c r="E342" s="20"/>
      <c r="F342" s="20"/>
      <c r="G342" s="20"/>
    </row>
    <row r="343" spans="1:7" x14ac:dyDescent="0.2">
      <c r="A343" s="214">
        <f t="shared" si="5"/>
        <v>4</v>
      </c>
      <c r="B343" s="24" t="s">
        <v>1128</v>
      </c>
      <c r="C343" s="24" t="s">
        <v>34</v>
      </c>
      <c r="D343" s="20">
        <v>58402851</v>
      </c>
      <c r="E343" s="20">
        <v>0</v>
      </c>
      <c r="F343" s="20">
        <v>0</v>
      </c>
      <c r="G343" s="25">
        <v>58402851</v>
      </c>
    </row>
    <row r="344" spans="1:7" x14ac:dyDescent="0.2">
      <c r="A344" s="150">
        <f t="shared" si="5"/>
        <v>6</v>
      </c>
      <c r="B344" t="s">
        <v>1130</v>
      </c>
      <c r="C344" t="s">
        <v>1131</v>
      </c>
      <c r="D344" s="20">
        <v>58402851</v>
      </c>
      <c r="E344" s="20">
        <v>0</v>
      </c>
      <c r="F344" s="20">
        <v>0</v>
      </c>
      <c r="G344" s="20">
        <v>58402851</v>
      </c>
    </row>
    <row r="345" spans="1:7" x14ac:dyDescent="0.2">
      <c r="A345" s="150">
        <f t="shared" si="5"/>
        <v>8</v>
      </c>
      <c r="B345" t="s">
        <v>1132</v>
      </c>
      <c r="C345" t="s">
        <v>1131</v>
      </c>
      <c r="D345" s="20">
        <v>58402851</v>
      </c>
      <c r="E345" s="20">
        <v>0</v>
      </c>
      <c r="F345" s="20">
        <v>0</v>
      </c>
      <c r="G345" s="20">
        <v>58402851</v>
      </c>
    </row>
    <row r="346" spans="1:7" x14ac:dyDescent="0.2">
      <c r="A346" s="150">
        <f t="shared" si="5"/>
        <v>10</v>
      </c>
      <c r="B346" t="s">
        <v>1135</v>
      </c>
      <c r="C346" t="s">
        <v>1136</v>
      </c>
      <c r="D346" s="20">
        <v>58402851</v>
      </c>
      <c r="E346" s="20">
        <v>0</v>
      </c>
      <c r="F346" s="20">
        <v>0</v>
      </c>
      <c r="G346" s="20">
        <v>58402851</v>
      </c>
    </row>
    <row r="347" spans="1:7" x14ac:dyDescent="0.2">
      <c r="A347" s="150">
        <f t="shared" si="5"/>
        <v>0</v>
      </c>
      <c r="B347"/>
      <c r="D347" s="20"/>
      <c r="E347" s="20"/>
      <c r="F347" s="20"/>
      <c r="G347" s="20"/>
    </row>
    <row r="348" spans="1:7" x14ac:dyDescent="0.2">
      <c r="A348" s="214">
        <f t="shared" si="5"/>
        <v>4</v>
      </c>
      <c r="B348" s="24" t="s">
        <v>1140</v>
      </c>
      <c r="C348" s="24" t="s">
        <v>35</v>
      </c>
      <c r="D348" s="20">
        <v>132414532.18000001</v>
      </c>
      <c r="E348" s="20">
        <v>0</v>
      </c>
      <c r="F348" s="20">
        <v>0</v>
      </c>
      <c r="G348" s="25">
        <v>132414532.18000001</v>
      </c>
    </row>
    <row r="349" spans="1:7" x14ac:dyDescent="0.2">
      <c r="A349" s="150">
        <f t="shared" si="5"/>
        <v>6</v>
      </c>
      <c r="B349" t="s">
        <v>1143</v>
      </c>
      <c r="C349" t="s">
        <v>67</v>
      </c>
      <c r="D349" s="20">
        <v>132414532.18000001</v>
      </c>
      <c r="E349" s="20">
        <v>0</v>
      </c>
      <c r="F349" s="20">
        <v>0</v>
      </c>
      <c r="G349" s="20">
        <v>132414532.18000001</v>
      </c>
    </row>
    <row r="350" spans="1:7" x14ac:dyDescent="0.2">
      <c r="A350" s="150">
        <f t="shared" si="5"/>
        <v>8</v>
      </c>
      <c r="B350" t="s">
        <v>1145</v>
      </c>
      <c r="C350" t="s">
        <v>1146</v>
      </c>
      <c r="D350" s="20">
        <v>132414532.18000001</v>
      </c>
      <c r="E350" s="20">
        <v>0</v>
      </c>
      <c r="F350" s="20">
        <v>0</v>
      </c>
      <c r="G350" s="20">
        <v>132414532.18000001</v>
      </c>
    </row>
    <row r="351" spans="1:7" x14ac:dyDescent="0.2">
      <c r="A351" s="150">
        <f t="shared" si="5"/>
        <v>10</v>
      </c>
      <c r="B351" t="s">
        <v>1149</v>
      </c>
      <c r="C351" t="s">
        <v>1150</v>
      </c>
      <c r="D351" s="20">
        <v>25942870.25</v>
      </c>
      <c r="E351" s="20">
        <v>0</v>
      </c>
      <c r="F351" s="20">
        <v>0</v>
      </c>
      <c r="G351" s="20">
        <v>25942870.25</v>
      </c>
    </row>
    <row r="352" spans="1:7" x14ac:dyDescent="0.2">
      <c r="A352" s="150">
        <f t="shared" si="5"/>
        <v>10</v>
      </c>
      <c r="B352" t="s">
        <v>1152</v>
      </c>
      <c r="C352" t="s">
        <v>1153</v>
      </c>
      <c r="D352" s="20">
        <v>92835413</v>
      </c>
      <c r="E352" s="20">
        <v>0</v>
      </c>
      <c r="F352" s="20">
        <v>0</v>
      </c>
      <c r="G352" s="20">
        <v>92835413</v>
      </c>
    </row>
    <row r="353" spans="1:7" x14ac:dyDescent="0.2">
      <c r="A353" s="150">
        <f t="shared" si="5"/>
        <v>10</v>
      </c>
      <c r="B353" t="s">
        <v>1155</v>
      </c>
      <c r="C353" t="s">
        <v>1156</v>
      </c>
      <c r="D353" s="20">
        <v>808048.93</v>
      </c>
      <c r="E353" s="20">
        <v>0</v>
      </c>
      <c r="F353" s="20">
        <v>0</v>
      </c>
      <c r="G353" s="20">
        <v>808048.93</v>
      </c>
    </row>
    <row r="354" spans="1:7" x14ac:dyDescent="0.2">
      <c r="A354" s="150">
        <f t="shared" si="5"/>
        <v>10</v>
      </c>
      <c r="B354" t="s">
        <v>1158</v>
      </c>
      <c r="C354" t="s">
        <v>1159</v>
      </c>
      <c r="D354" s="20">
        <v>12828200</v>
      </c>
      <c r="E354" s="20">
        <v>0</v>
      </c>
      <c r="F354" s="20">
        <v>0</v>
      </c>
      <c r="G354" s="20">
        <v>12828200</v>
      </c>
    </row>
    <row r="355" spans="1:7" x14ac:dyDescent="0.2">
      <c r="A355" s="150">
        <f t="shared" si="5"/>
        <v>0</v>
      </c>
      <c r="B355"/>
      <c r="D355" s="20"/>
      <c r="E355" s="20"/>
      <c r="F355" s="20"/>
      <c r="G355" s="20"/>
    </row>
    <row r="356" spans="1:7" x14ac:dyDescent="0.2">
      <c r="A356" s="214">
        <f t="shared" si="5"/>
        <v>4</v>
      </c>
      <c r="B356" s="24" t="s">
        <v>1161</v>
      </c>
      <c r="C356" s="24" t="s">
        <v>36</v>
      </c>
      <c r="D356" s="20">
        <v>-131268600.86999999</v>
      </c>
      <c r="E356" s="20">
        <v>0</v>
      </c>
      <c r="F356" s="20">
        <v>0</v>
      </c>
      <c r="G356" s="25">
        <v>-131268600.86999999</v>
      </c>
    </row>
    <row r="357" spans="1:7" x14ac:dyDescent="0.2">
      <c r="A357" s="150">
        <f t="shared" si="5"/>
        <v>6</v>
      </c>
      <c r="B357" t="s">
        <v>1163</v>
      </c>
      <c r="C357" t="s">
        <v>67</v>
      </c>
      <c r="D357" s="20">
        <v>-131268600.86999999</v>
      </c>
      <c r="E357" s="20">
        <v>0</v>
      </c>
      <c r="F357" s="20">
        <v>0</v>
      </c>
      <c r="G357" s="20">
        <v>-131268600.86999999</v>
      </c>
    </row>
    <row r="358" spans="1:7" x14ac:dyDescent="0.2">
      <c r="A358" s="150">
        <f t="shared" si="5"/>
        <v>8</v>
      </c>
      <c r="B358" t="s">
        <v>1166</v>
      </c>
      <c r="C358" t="s">
        <v>1167</v>
      </c>
      <c r="D358" s="20">
        <v>-131268600.86999999</v>
      </c>
      <c r="E358" s="20">
        <v>0</v>
      </c>
      <c r="F358" s="20">
        <v>0</v>
      </c>
      <c r="G358" s="20">
        <v>-131268600.86999999</v>
      </c>
    </row>
    <row r="359" spans="1:7" x14ac:dyDescent="0.2">
      <c r="A359" s="150">
        <f t="shared" si="5"/>
        <v>10</v>
      </c>
      <c r="B359" t="s">
        <v>1170</v>
      </c>
      <c r="C359" t="s">
        <v>1171</v>
      </c>
      <c r="D359" s="20">
        <v>-23693882.77</v>
      </c>
      <c r="E359" s="20">
        <v>0</v>
      </c>
      <c r="F359" s="20">
        <v>0</v>
      </c>
      <c r="G359" s="20">
        <v>-23693882.77</v>
      </c>
    </row>
    <row r="360" spans="1:7" x14ac:dyDescent="0.2">
      <c r="A360" s="150">
        <f t="shared" si="5"/>
        <v>10</v>
      </c>
      <c r="B360" t="s">
        <v>1173</v>
      </c>
      <c r="C360" t="s">
        <v>1174</v>
      </c>
      <c r="D360" s="20">
        <v>-93938518.099999994</v>
      </c>
      <c r="E360" s="20">
        <v>0</v>
      </c>
      <c r="F360" s="20">
        <v>0</v>
      </c>
      <c r="G360" s="20">
        <v>-93938518.099999994</v>
      </c>
    </row>
    <row r="361" spans="1:7" x14ac:dyDescent="0.2">
      <c r="A361" s="150">
        <f t="shared" si="5"/>
        <v>10</v>
      </c>
      <c r="B361" t="s">
        <v>1175</v>
      </c>
      <c r="C361" t="s">
        <v>1176</v>
      </c>
      <c r="D361" s="20">
        <v>-808000</v>
      </c>
      <c r="E361" s="20">
        <v>0</v>
      </c>
      <c r="F361" s="20">
        <v>0</v>
      </c>
      <c r="G361" s="20">
        <v>-808000</v>
      </c>
    </row>
    <row r="362" spans="1:7" x14ac:dyDescent="0.2">
      <c r="A362" s="150">
        <f t="shared" si="5"/>
        <v>10</v>
      </c>
      <c r="B362" t="s">
        <v>1178</v>
      </c>
      <c r="C362" t="s">
        <v>1179</v>
      </c>
      <c r="D362" s="20">
        <v>-12828200</v>
      </c>
      <c r="E362" s="20">
        <v>0</v>
      </c>
      <c r="F362" s="20">
        <v>0</v>
      </c>
      <c r="G362" s="20">
        <v>-12828200</v>
      </c>
    </row>
    <row r="363" spans="1:7" x14ac:dyDescent="0.2">
      <c r="A363" s="150">
        <f t="shared" si="5"/>
        <v>0</v>
      </c>
      <c r="B363"/>
      <c r="D363" s="20"/>
      <c r="E363" s="20"/>
      <c r="F363" s="20"/>
      <c r="G363" s="20"/>
    </row>
    <row r="364" spans="1:7" x14ac:dyDescent="0.2">
      <c r="A364" s="215">
        <f t="shared" si="5"/>
        <v>1</v>
      </c>
      <c r="B364" s="37" t="s">
        <v>210</v>
      </c>
      <c r="C364" s="37" t="s">
        <v>37</v>
      </c>
      <c r="D364" s="38">
        <v>-20827952608.630013</v>
      </c>
      <c r="E364" s="38">
        <v>11067350725.809999</v>
      </c>
      <c r="F364" s="38">
        <v>9819670796.9900017</v>
      </c>
      <c r="G364" s="38">
        <v>-19580272679.810013</v>
      </c>
    </row>
    <row r="365" spans="1:7" x14ac:dyDescent="0.2">
      <c r="A365" s="150">
        <f t="shared" si="5"/>
        <v>2</v>
      </c>
      <c r="B365" t="s">
        <v>212</v>
      </c>
      <c r="C365" t="s">
        <v>38</v>
      </c>
      <c r="D365" s="20">
        <v>0</v>
      </c>
      <c r="E365" s="20">
        <v>454294908</v>
      </c>
      <c r="F365" s="20">
        <v>454294908</v>
      </c>
      <c r="G365" s="20">
        <v>0</v>
      </c>
    </row>
    <row r="366" spans="1:7" x14ac:dyDescent="0.2">
      <c r="A366" s="214">
        <f t="shared" si="5"/>
        <v>4</v>
      </c>
      <c r="B366" s="24" t="s">
        <v>215</v>
      </c>
      <c r="C366" s="24" t="s">
        <v>39</v>
      </c>
      <c r="D366" s="20">
        <v>0</v>
      </c>
      <c r="E366" s="20">
        <v>454294908</v>
      </c>
      <c r="F366" s="20">
        <v>454294908</v>
      </c>
      <c r="G366" s="25">
        <v>0</v>
      </c>
    </row>
    <row r="367" spans="1:7" x14ac:dyDescent="0.2">
      <c r="A367" s="150">
        <f t="shared" si="5"/>
        <v>6</v>
      </c>
      <c r="B367" t="s">
        <v>218</v>
      </c>
      <c r="C367" t="s">
        <v>219</v>
      </c>
      <c r="D367" s="20">
        <v>0</v>
      </c>
      <c r="E367" s="20">
        <v>454294908</v>
      </c>
      <c r="F367" s="20">
        <v>454294908</v>
      </c>
      <c r="G367" s="20">
        <v>0</v>
      </c>
    </row>
    <row r="368" spans="1:7" x14ac:dyDescent="0.2">
      <c r="A368" s="150">
        <f t="shared" si="5"/>
        <v>8</v>
      </c>
      <c r="B368" t="s">
        <v>221</v>
      </c>
      <c r="C368" t="s">
        <v>219</v>
      </c>
      <c r="D368" s="20">
        <v>0</v>
      </c>
      <c r="E368" s="20">
        <v>454294908</v>
      </c>
      <c r="F368" s="20">
        <v>454294908</v>
      </c>
      <c r="G368" s="20">
        <v>0</v>
      </c>
    </row>
    <row r="369" spans="1:7" x14ac:dyDescent="0.2">
      <c r="A369" s="150">
        <f t="shared" si="5"/>
        <v>10</v>
      </c>
      <c r="B369" t="s">
        <v>227</v>
      </c>
      <c r="C369" t="s">
        <v>228</v>
      </c>
      <c r="D369" s="20">
        <v>0</v>
      </c>
      <c r="E369" s="20">
        <v>231859944</v>
      </c>
      <c r="F369" s="20">
        <v>231859944</v>
      </c>
      <c r="G369" s="20">
        <v>0</v>
      </c>
    </row>
    <row r="370" spans="1:7" x14ac:dyDescent="0.2">
      <c r="A370" s="150">
        <f t="shared" si="5"/>
        <v>12</v>
      </c>
      <c r="B370" t="s">
        <v>229</v>
      </c>
      <c r="C370" t="s">
        <v>230</v>
      </c>
      <c r="D370" s="20">
        <v>0</v>
      </c>
      <c r="E370" s="20">
        <v>61998465</v>
      </c>
      <c r="F370" s="20">
        <v>61998465</v>
      </c>
      <c r="G370" s="20">
        <v>0</v>
      </c>
    </row>
    <row r="371" spans="1:7" x14ac:dyDescent="0.2">
      <c r="A371" s="150">
        <f t="shared" si="5"/>
        <v>12</v>
      </c>
      <c r="B371" t="s">
        <v>231</v>
      </c>
      <c r="C371" t="s">
        <v>232</v>
      </c>
      <c r="D371" s="20">
        <v>0</v>
      </c>
      <c r="E371" s="20">
        <v>83592924</v>
      </c>
      <c r="F371" s="20">
        <v>83592924</v>
      </c>
      <c r="G371" s="20">
        <v>0</v>
      </c>
    </row>
    <row r="372" spans="1:7" x14ac:dyDescent="0.2">
      <c r="A372" s="150">
        <f t="shared" si="5"/>
        <v>12</v>
      </c>
      <c r="B372" t="s">
        <v>233</v>
      </c>
      <c r="C372" t="s">
        <v>234</v>
      </c>
      <c r="D372" s="20">
        <v>0</v>
      </c>
      <c r="E372" s="20">
        <v>59237826</v>
      </c>
      <c r="F372" s="20">
        <v>59237826</v>
      </c>
      <c r="G372" s="20">
        <v>0</v>
      </c>
    </row>
    <row r="373" spans="1:7" x14ac:dyDescent="0.2">
      <c r="A373" s="150">
        <f t="shared" si="5"/>
        <v>12</v>
      </c>
      <c r="B373" t="s">
        <v>235</v>
      </c>
      <c r="C373" t="s">
        <v>236</v>
      </c>
      <c r="D373" s="20">
        <v>0</v>
      </c>
      <c r="E373" s="20">
        <v>27030729</v>
      </c>
      <c r="F373" s="20">
        <v>27030729</v>
      </c>
      <c r="G373" s="20">
        <v>0</v>
      </c>
    </row>
    <row r="374" spans="1:7" x14ac:dyDescent="0.2">
      <c r="A374" s="150">
        <f t="shared" si="5"/>
        <v>0</v>
      </c>
      <c r="B374"/>
      <c r="D374" s="20"/>
      <c r="E374" s="20"/>
      <c r="F374" s="20"/>
      <c r="G374" s="20"/>
    </row>
    <row r="375" spans="1:7" x14ac:dyDescent="0.2">
      <c r="A375" s="150">
        <f t="shared" si="5"/>
        <v>10</v>
      </c>
      <c r="B375" t="s">
        <v>239</v>
      </c>
      <c r="C375" t="s">
        <v>240</v>
      </c>
      <c r="D375" s="20">
        <v>0</v>
      </c>
      <c r="E375" s="20">
        <v>222434964</v>
      </c>
      <c r="F375" s="20">
        <v>222434964</v>
      </c>
      <c r="G375" s="20">
        <v>0</v>
      </c>
    </row>
    <row r="376" spans="1:7" x14ac:dyDescent="0.2">
      <c r="A376" s="150">
        <f t="shared" si="5"/>
        <v>12</v>
      </c>
      <c r="B376" t="s">
        <v>243</v>
      </c>
      <c r="C376" t="s">
        <v>244</v>
      </c>
      <c r="D376" s="20">
        <v>0</v>
      </c>
      <c r="E376" s="20">
        <v>12895870</v>
      </c>
      <c r="F376" s="20">
        <v>12895870</v>
      </c>
      <c r="G376" s="20">
        <v>0</v>
      </c>
    </row>
    <row r="377" spans="1:7" x14ac:dyDescent="0.2">
      <c r="A377" s="150">
        <f t="shared" si="5"/>
        <v>12</v>
      </c>
      <c r="B377" t="s">
        <v>245</v>
      </c>
      <c r="C377" t="s">
        <v>246</v>
      </c>
      <c r="D377" s="20">
        <v>0</v>
      </c>
      <c r="E377" s="20">
        <v>168856664</v>
      </c>
      <c r="F377" s="20">
        <v>168856664</v>
      </c>
      <c r="G377" s="20">
        <v>0</v>
      </c>
    </row>
    <row r="378" spans="1:7" x14ac:dyDescent="0.2">
      <c r="A378" s="150">
        <f t="shared" si="5"/>
        <v>12</v>
      </c>
      <c r="B378" t="s">
        <v>249</v>
      </c>
      <c r="C378" t="s">
        <v>250</v>
      </c>
      <c r="D378" s="20">
        <v>0</v>
      </c>
      <c r="E378" s="20">
        <v>40682430</v>
      </c>
      <c r="F378" s="20">
        <v>40682430</v>
      </c>
      <c r="G378" s="20">
        <v>0</v>
      </c>
    </row>
    <row r="379" spans="1:7" x14ac:dyDescent="0.2">
      <c r="A379" s="150">
        <f t="shared" si="5"/>
        <v>0</v>
      </c>
      <c r="B379"/>
      <c r="D379" s="20"/>
      <c r="E379" s="20"/>
      <c r="F379" s="20"/>
      <c r="G379" s="20"/>
    </row>
    <row r="380" spans="1:7" x14ac:dyDescent="0.2">
      <c r="A380" s="150">
        <f t="shared" si="5"/>
        <v>2</v>
      </c>
      <c r="B380" t="s">
        <v>300</v>
      </c>
      <c r="C380" t="s">
        <v>41</v>
      </c>
      <c r="D380" s="20">
        <v>-4531773413.4599991</v>
      </c>
      <c r="E380" s="20">
        <v>5140406118.2299995</v>
      </c>
      <c r="F380" s="20">
        <v>5086575675.9099998</v>
      </c>
      <c r="G380" s="20">
        <v>-4477942971.1399994</v>
      </c>
    </row>
    <row r="381" spans="1:7" x14ac:dyDescent="0.2">
      <c r="A381" s="214">
        <f t="shared" si="5"/>
        <v>4</v>
      </c>
      <c r="B381" s="24" t="s">
        <v>303</v>
      </c>
      <c r="C381" s="24" t="s">
        <v>42</v>
      </c>
      <c r="D381" s="20">
        <v>-116674908.42000002</v>
      </c>
      <c r="E381" s="20">
        <v>185625110</v>
      </c>
      <c r="F381" s="20">
        <v>275789063</v>
      </c>
      <c r="G381" s="25">
        <v>-206838861.42000002</v>
      </c>
    </row>
    <row r="382" spans="1:7" x14ac:dyDescent="0.2">
      <c r="A382" s="150">
        <f t="shared" si="5"/>
        <v>6</v>
      </c>
      <c r="B382" t="s">
        <v>304</v>
      </c>
      <c r="C382" t="s">
        <v>305</v>
      </c>
      <c r="D382" s="20">
        <v>-16674908.420000009</v>
      </c>
      <c r="E382" s="20">
        <v>185625110</v>
      </c>
      <c r="F382" s="20">
        <v>275789063</v>
      </c>
      <c r="G382" s="20">
        <v>-106838861.42000002</v>
      </c>
    </row>
    <row r="383" spans="1:7" x14ac:dyDescent="0.2">
      <c r="A383" s="150">
        <f t="shared" si="5"/>
        <v>8</v>
      </c>
      <c r="B383" t="s">
        <v>308</v>
      </c>
      <c r="C383" t="s">
        <v>305</v>
      </c>
      <c r="D383" s="20">
        <v>60891692.719999999</v>
      </c>
      <c r="E383" s="20">
        <v>174860210</v>
      </c>
      <c r="F383" s="20">
        <v>273855103</v>
      </c>
      <c r="G383" s="20">
        <v>-38103200.280000001</v>
      </c>
    </row>
    <row r="384" spans="1:7" x14ac:dyDescent="0.2">
      <c r="A384" s="150">
        <f t="shared" si="5"/>
        <v>10</v>
      </c>
      <c r="B384" s="24" t="s">
        <v>311</v>
      </c>
      <c r="C384" t="s">
        <v>312</v>
      </c>
      <c r="D384" s="20">
        <v>82199234</v>
      </c>
      <c r="E384" s="20">
        <v>0</v>
      </c>
      <c r="F384" s="20">
        <v>0</v>
      </c>
      <c r="G384" s="20">
        <v>82199234</v>
      </c>
    </row>
    <row r="385" spans="1:7" x14ac:dyDescent="0.2">
      <c r="A385" s="150">
        <f t="shared" si="5"/>
        <v>10</v>
      </c>
      <c r="B385" s="24" t="s">
        <v>315</v>
      </c>
      <c r="C385" t="s">
        <v>316</v>
      </c>
      <c r="D385" s="20">
        <v>-3965003</v>
      </c>
      <c r="E385" s="20">
        <v>0</v>
      </c>
      <c r="F385" s="20">
        <v>1156549</v>
      </c>
      <c r="G385" s="20">
        <v>-5121552</v>
      </c>
    </row>
    <row r="386" spans="1:7" x14ac:dyDescent="0.2">
      <c r="A386" s="150">
        <f t="shared" si="5"/>
        <v>10</v>
      </c>
      <c r="B386" s="24" t="s">
        <v>1996</v>
      </c>
      <c r="C386" t="s">
        <v>1997</v>
      </c>
      <c r="D386" s="20">
        <v>-1430758</v>
      </c>
      <c r="E386" s="20">
        <v>687566</v>
      </c>
      <c r="F386" s="20">
        <v>825833</v>
      </c>
      <c r="G386" s="20">
        <v>-1569025</v>
      </c>
    </row>
    <row r="387" spans="1:7" x14ac:dyDescent="0.2">
      <c r="A387" s="150">
        <f t="shared" ref="A387:A450" si="6">+LEN(B387)</f>
        <v>10</v>
      </c>
      <c r="B387" s="24" t="s">
        <v>321</v>
      </c>
      <c r="C387" t="s">
        <v>322</v>
      </c>
      <c r="D387" s="20">
        <v>-137259</v>
      </c>
      <c r="E387" s="20">
        <v>0</v>
      </c>
      <c r="F387" s="20">
        <v>0</v>
      </c>
      <c r="G387" s="20">
        <v>-137259</v>
      </c>
    </row>
    <row r="388" spans="1:7" x14ac:dyDescent="0.2">
      <c r="A388" s="150">
        <f t="shared" si="6"/>
        <v>10</v>
      </c>
      <c r="B388" s="24" t="s">
        <v>325</v>
      </c>
      <c r="C388" t="s">
        <v>326</v>
      </c>
      <c r="D388" s="20">
        <v>-8504650</v>
      </c>
      <c r="E388" s="20">
        <v>0</v>
      </c>
      <c r="F388" s="20">
        <v>0</v>
      </c>
      <c r="G388" s="20">
        <v>-8504650</v>
      </c>
    </row>
    <row r="389" spans="1:7" x14ac:dyDescent="0.2">
      <c r="A389" s="150">
        <f t="shared" si="6"/>
        <v>10</v>
      </c>
      <c r="B389" s="24" t="s">
        <v>329</v>
      </c>
      <c r="C389" t="s">
        <v>330</v>
      </c>
      <c r="D389" s="20">
        <v>-128</v>
      </c>
      <c r="E389" s="20">
        <v>0</v>
      </c>
      <c r="F389" s="20">
        <v>0</v>
      </c>
      <c r="G389" s="20">
        <v>-128</v>
      </c>
    </row>
    <row r="390" spans="1:7" x14ac:dyDescent="0.2">
      <c r="A390" s="150">
        <f t="shared" si="6"/>
        <v>10</v>
      </c>
      <c r="B390" s="24" t="s">
        <v>335</v>
      </c>
      <c r="C390" t="s">
        <v>336</v>
      </c>
      <c r="D390" s="20">
        <v>-6199313</v>
      </c>
      <c r="E390" s="20">
        <v>0</v>
      </c>
      <c r="F390" s="20">
        <v>2229762</v>
      </c>
      <c r="G390" s="20">
        <v>-8429075</v>
      </c>
    </row>
    <row r="391" spans="1:7" x14ac:dyDescent="0.2">
      <c r="A391" s="150">
        <f t="shared" si="6"/>
        <v>10</v>
      </c>
      <c r="B391" s="24" t="s">
        <v>339</v>
      </c>
      <c r="C391" t="s">
        <v>340</v>
      </c>
      <c r="D391" s="20">
        <v>-3769593.2799999989</v>
      </c>
      <c r="E391" s="20">
        <v>0</v>
      </c>
      <c r="F391" s="20">
        <v>40316776</v>
      </c>
      <c r="G391" s="20">
        <v>-44086369.280000001</v>
      </c>
    </row>
    <row r="392" spans="1:7" x14ac:dyDescent="0.2">
      <c r="A392" s="150">
        <f t="shared" si="6"/>
        <v>10</v>
      </c>
      <c r="B392" s="24" t="s">
        <v>343</v>
      </c>
      <c r="C392" t="s">
        <v>344</v>
      </c>
      <c r="D392" s="20">
        <v>-185</v>
      </c>
      <c r="E392" s="20">
        <v>0</v>
      </c>
      <c r="F392" s="20">
        <v>0</v>
      </c>
      <c r="G392" s="20">
        <v>-185</v>
      </c>
    </row>
    <row r="393" spans="1:7" x14ac:dyDescent="0.2">
      <c r="A393" s="150">
        <f t="shared" si="6"/>
        <v>10</v>
      </c>
      <c r="B393" s="24" t="s">
        <v>347</v>
      </c>
      <c r="C393" t="s">
        <v>348</v>
      </c>
      <c r="D393" s="20">
        <v>2699348</v>
      </c>
      <c r="E393" s="20">
        <v>174172644</v>
      </c>
      <c r="F393" s="20">
        <v>229326183</v>
      </c>
      <c r="G393" s="20">
        <v>-52454191</v>
      </c>
    </row>
    <row r="394" spans="1:7" x14ac:dyDescent="0.2">
      <c r="A394" s="150">
        <f t="shared" si="6"/>
        <v>0</v>
      </c>
      <c r="B394"/>
      <c r="D394" s="20"/>
      <c r="E394" s="20"/>
      <c r="F394" s="20"/>
      <c r="G394" s="20"/>
    </row>
    <row r="395" spans="1:7" x14ac:dyDescent="0.2">
      <c r="A395" s="150">
        <f t="shared" si="6"/>
        <v>8</v>
      </c>
      <c r="B395" t="s">
        <v>356</v>
      </c>
      <c r="C395" t="s">
        <v>316</v>
      </c>
      <c r="D395" s="20">
        <v>-0.41999999992549419</v>
      </c>
      <c r="E395" s="20">
        <v>0</v>
      </c>
      <c r="F395" s="20">
        <v>1933960</v>
      </c>
      <c r="G395" s="20">
        <v>-1933960.42</v>
      </c>
    </row>
    <row r="396" spans="1:7" x14ac:dyDescent="0.2">
      <c r="A396" s="150">
        <f t="shared" si="6"/>
        <v>10</v>
      </c>
      <c r="B396" t="s">
        <v>359</v>
      </c>
      <c r="C396" t="s">
        <v>316</v>
      </c>
      <c r="D396" s="20">
        <v>-0.41999999992549419</v>
      </c>
      <c r="E396" s="20">
        <v>0</v>
      </c>
      <c r="F396" s="20">
        <v>1933960</v>
      </c>
      <c r="G396" s="20">
        <v>-1933960.42</v>
      </c>
    </row>
    <row r="397" spans="1:7" x14ac:dyDescent="0.2">
      <c r="A397" s="150">
        <f t="shared" si="6"/>
        <v>0</v>
      </c>
      <c r="B397"/>
      <c r="D397" s="20"/>
      <c r="E397" s="20"/>
      <c r="F397" s="20"/>
      <c r="G397" s="20"/>
    </row>
    <row r="398" spans="1:7" x14ac:dyDescent="0.2">
      <c r="A398" s="150">
        <f t="shared" si="6"/>
        <v>8</v>
      </c>
      <c r="B398" t="s">
        <v>1998</v>
      </c>
      <c r="C398" t="s">
        <v>1997</v>
      </c>
      <c r="D398" s="20">
        <v>-764900</v>
      </c>
      <c r="E398" s="20">
        <v>764900</v>
      </c>
      <c r="F398" s="20">
        <v>0</v>
      </c>
      <c r="G398" s="20">
        <v>0</v>
      </c>
    </row>
    <row r="399" spans="1:7" x14ac:dyDescent="0.2">
      <c r="A399" s="150">
        <f t="shared" si="6"/>
        <v>10</v>
      </c>
      <c r="B399" t="s">
        <v>1999</v>
      </c>
      <c r="C399" t="s">
        <v>1997</v>
      </c>
      <c r="D399" s="20">
        <v>-764900</v>
      </c>
      <c r="E399" s="20">
        <v>764900</v>
      </c>
      <c r="F399" s="20">
        <v>0</v>
      </c>
      <c r="G399" s="20">
        <v>0</v>
      </c>
    </row>
    <row r="400" spans="1:7" x14ac:dyDescent="0.2">
      <c r="A400" s="150">
        <f t="shared" si="6"/>
        <v>0</v>
      </c>
      <c r="B400"/>
      <c r="D400" s="20"/>
      <c r="E400" s="20"/>
      <c r="F400" s="20"/>
      <c r="G400" s="20"/>
    </row>
    <row r="401" spans="1:7" x14ac:dyDescent="0.2">
      <c r="A401" s="150">
        <f t="shared" si="6"/>
        <v>8</v>
      </c>
      <c r="B401" t="s">
        <v>1517</v>
      </c>
      <c r="C401" t="s">
        <v>330</v>
      </c>
      <c r="D401" s="20">
        <v>0.46</v>
      </c>
      <c r="E401" s="20">
        <v>0</v>
      </c>
      <c r="F401" s="20">
        <v>0</v>
      </c>
      <c r="G401" s="20">
        <v>0.46</v>
      </c>
    </row>
    <row r="402" spans="1:7" x14ac:dyDescent="0.2">
      <c r="A402" s="150">
        <f t="shared" si="6"/>
        <v>10</v>
      </c>
      <c r="B402" t="s">
        <v>1518</v>
      </c>
      <c r="C402" t="s">
        <v>1519</v>
      </c>
      <c r="D402" s="20">
        <v>0.46</v>
      </c>
      <c r="E402" s="20">
        <v>0</v>
      </c>
      <c r="F402" s="20">
        <v>0</v>
      </c>
      <c r="G402" s="20">
        <v>0.46</v>
      </c>
    </row>
    <row r="403" spans="1:7" x14ac:dyDescent="0.2">
      <c r="A403" s="150">
        <f t="shared" si="6"/>
        <v>0</v>
      </c>
      <c r="B403"/>
      <c r="D403" s="20"/>
      <c r="E403" s="20"/>
      <c r="F403" s="20"/>
      <c r="G403" s="20"/>
    </row>
    <row r="404" spans="1:7" x14ac:dyDescent="0.2">
      <c r="A404" s="150">
        <f t="shared" si="6"/>
        <v>8</v>
      </c>
      <c r="B404" t="s">
        <v>380</v>
      </c>
      <c r="C404" t="s">
        <v>381</v>
      </c>
      <c r="D404" s="20">
        <v>-76801701.180000007</v>
      </c>
      <c r="E404" s="20">
        <v>10000000</v>
      </c>
      <c r="F404" s="20">
        <v>0</v>
      </c>
      <c r="G404" s="20">
        <v>-66801701.180000007</v>
      </c>
    </row>
    <row r="405" spans="1:7" x14ac:dyDescent="0.2">
      <c r="A405" s="150">
        <f t="shared" si="6"/>
        <v>10</v>
      </c>
      <c r="B405" t="s">
        <v>384</v>
      </c>
      <c r="C405" t="s">
        <v>385</v>
      </c>
      <c r="D405" s="20">
        <v>-76801701.180000007</v>
      </c>
      <c r="E405" s="20">
        <v>10000000</v>
      </c>
      <c r="F405" s="20">
        <v>0</v>
      </c>
      <c r="G405" s="20">
        <v>-66801701.180000007</v>
      </c>
    </row>
    <row r="406" spans="1:7" x14ac:dyDescent="0.2">
      <c r="A406" s="150">
        <f t="shared" si="6"/>
        <v>0</v>
      </c>
      <c r="B406"/>
      <c r="D406" s="20"/>
      <c r="E406" s="20"/>
      <c r="F406" s="20"/>
      <c r="G406" s="20"/>
    </row>
    <row r="407" spans="1:7" x14ac:dyDescent="0.2">
      <c r="A407" s="150">
        <f t="shared" si="6"/>
        <v>6</v>
      </c>
      <c r="B407" t="s">
        <v>2000</v>
      </c>
      <c r="C407" t="s">
        <v>2001</v>
      </c>
      <c r="D407" s="20">
        <v>-100000000</v>
      </c>
      <c r="E407" s="20">
        <v>0</v>
      </c>
      <c r="F407" s="20">
        <v>0</v>
      </c>
      <c r="G407" s="20">
        <v>-100000000</v>
      </c>
    </row>
    <row r="408" spans="1:7" x14ac:dyDescent="0.2">
      <c r="A408" s="150">
        <f t="shared" si="6"/>
        <v>8</v>
      </c>
      <c r="B408" t="s">
        <v>2002</v>
      </c>
      <c r="C408" t="s">
        <v>2003</v>
      </c>
      <c r="D408" s="20">
        <v>-100000000</v>
      </c>
      <c r="E408" s="20">
        <v>0</v>
      </c>
      <c r="F408" s="20">
        <v>0</v>
      </c>
      <c r="G408" s="20">
        <v>-100000000</v>
      </c>
    </row>
    <row r="409" spans="1:7" x14ac:dyDescent="0.2">
      <c r="A409" s="150">
        <f t="shared" si="6"/>
        <v>10</v>
      </c>
      <c r="B409" t="s">
        <v>2004</v>
      </c>
      <c r="C409" t="s">
        <v>2005</v>
      </c>
      <c r="D409" s="20">
        <v>-100000000</v>
      </c>
      <c r="E409" s="20">
        <v>0</v>
      </c>
      <c r="F409" s="20">
        <v>0</v>
      </c>
      <c r="G409" s="20">
        <v>-100000000</v>
      </c>
    </row>
    <row r="410" spans="1:7" x14ac:dyDescent="0.2">
      <c r="A410" s="150">
        <f t="shared" si="6"/>
        <v>0</v>
      </c>
      <c r="B410"/>
      <c r="D410" s="20"/>
      <c r="E410" s="20"/>
      <c r="F410" s="20"/>
      <c r="G410" s="20"/>
    </row>
    <row r="411" spans="1:7" x14ac:dyDescent="0.2">
      <c r="A411" s="214">
        <f t="shared" si="6"/>
        <v>4</v>
      </c>
      <c r="B411" s="24" t="s">
        <v>390</v>
      </c>
      <c r="C411" s="24" t="s">
        <v>43</v>
      </c>
      <c r="D411" s="20">
        <v>-1074136283.3699999</v>
      </c>
      <c r="E411" s="20">
        <v>37133885</v>
      </c>
      <c r="F411" s="20">
        <v>56919727.299999997</v>
      </c>
      <c r="G411" s="25">
        <v>-1093922125.6699998</v>
      </c>
    </row>
    <row r="412" spans="1:7" x14ac:dyDescent="0.2">
      <c r="A412" s="150">
        <f t="shared" si="6"/>
        <v>6</v>
      </c>
      <c r="B412" t="s">
        <v>393</v>
      </c>
      <c r="C412" t="s">
        <v>394</v>
      </c>
      <c r="D412" s="20">
        <v>-1068956228.3099998</v>
      </c>
      <c r="E412" s="20">
        <v>37133885</v>
      </c>
      <c r="F412" s="20">
        <v>56919727.299999997</v>
      </c>
      <c r="G412" s="20">
        <v>-1088742070.6099999</v>
      </c>
    </row>
    <row r="413" spans="1:7" x14ac:dyDescent="0.2">
      <c r="A413" s="150">
        <f t="shared" si="6"/>
        <v>8</v>
      </c>
      <c r="B413" t="s">
        <v>397</v>
      </c>
      <c r="C413" t="s">
        <v>398</v>
      </c>
      <c r="D413" s="20">
        <v>-1039924620.0299999</v>
      </c>
      <c r="E413" s="20">
        <v>11066777</v>
      </c>
      <c r="F413" s="20">
        <v>23440896.300000001</v>
      </c>
      <c r="G413" s="20">
        <v>-1052298739.3299998</v>
      </c>
    </row>
    <row r="414" spans="1:7" x14ac:dyDescent="0.2">
      <c r="A414" s="150">
        <f t="shared" si="6"/>
        <v>10</v>
      </c>
      <c r="B414" t="s">
        <v>403</v>
      </c>
      <c r="C414" t="s">
        <v>404</v>
      </c>
      <c r="D414" s="20">
        <v>-1505657.4299999997</v>
      </c>
      <c r="E414" s="20">
        <v>1505657</v>
      </c>
      <c r="F414" s="20">
        <v>3770789</v>
      </c>
      <c r="G414" s="20">
        <v>-3770789.4299999997</v>
      </c>
    </row>
    <row r="415" spans="1:7" x14ac:dyDescent="0.2">
      <c r="A415" s="150">
        <f t="shared" si="6"/>
        <v>10</v>
      </c>
      <c r="B415" t="s">
        <v>407</v>
      </c>
      <c r="C415" t="s">
        <v>408</v>
      </c>
      <c r="D415" s="20">
        <v>-1032653346.5999999</v>
      </c>
      <c r="E415" s="20">
        <v>5975305</v>
      </c>
      <c r="F415" s="20">
        <v>13232202</v>
      </c>
      <c r="G415" s="20">
        <v>-1039910243.5999999</v>
      </c>
    </row>
    <row r="416" spans="1:7" x14ac:dyDescent="0.2">
      <c r="A416" s="150">
        <f t="shared" si="6"/>
        <v>10</v>
      </c>
      <c r="B416" t="s">
        <v>411</v>
      </c>
      <c r="C416" t="s">
        <v>412</v>
      </c>
      <c r="D416" s="20">
        <v>-1868232</v>
      </c>
      <c r="E416" s="20">
        <v>1868232</v>
      </c>
      <c r="F416" s="20">
        <v>3769624</v>
      </c>
      <c r="G416" s="20">
        <v>-3769624</v>
      </c>
    </row>
    <row r="417" spans="1:7" x14ac:dyDescent="0.2">
      <c r="A417" s="150">
        <f t="shared" si="6"/>
        <v>10</v>
      </c>
      <c r="B417" t="s">
        <v>415</v>
      </c>
      <c r="C417" t="s">
        <v>416</v>
      </c>
      <c r="D417" s="20">
        <v>-934116</v>
      </c>
      <c r="E417" s="20">
        <v>934116</v>
      </c>
      <c r="F417" s="20">
        <v>1884814.3</v>
      </c>
      <c r="G417" s="20">
        <v>-1884814.3</v>
      </c>
    </row>
    <row r="418" spans="1:7" x14ac:dyDescent="0.2">
      <c r="A418" s="150">
        <f t="shared" si="6"/>
        <v>0</v>
      </c>
      <c r="B418"/>
      <c r="D418" s="20"/>
      <c r="E418" s="20"/>
      <c r="F418" s="20"/>
      <c r="G418" s="20"/>
    </row>
    <row r="419" spans="1:7" x14ac:dyDescent="0.2">
      <c r="A419" s="150">
        <f t="shared" si="6"/>
        <v>10</v>
      </c>
      <c r="B419" t="s">
        <v>2006</v>
      </c>
      <c r="C419" t="s">
        <v>2007</v>
      </c>
      <c r="D419" s="20">
        <v>-783467</v>
      </c>
      <c r="E419" s="20">
        <v>783467</v>
      </c>
      <c r="F419" s="20">
        <v>783467</v>
      </c>
      <c r="G419" s="20">
        <v>-783467</v>
      </c>
    </row>
    <row r="420" spans="1:7" x14ac:dyDescent="0.2">
      <c r="A420" s="150">
        <f t="shared" si="6"/>
        <v>12</v>
      </c>
      <c r="B420" t="s">
        <v>2008</v>
      </c>
      <c r="C420" t="s">
        <v>2009</v>
      </c>
      <c r="D420" s="20">
        <v>-223848</v>
      </c>
      <c r="E420" s="20">
        <v>223848</v>
      </c>
      <c r="F420" s="20">
        <v>223848</v>
      </c>
      <c r="G420" s="20">
        <v>-223848</v>
      </c>
    </row>
    <row r="421" spans="1:7" x14ac:dyDescent="0.2">
      <c r="A421" s="150">
        <f t="shared" si="6"/>
        <v>12</v>
      </c>
      <c r="B421" t="s">
        <v>2010</v>
      </c>
      <c r="C421" t="s">
        <v>2011</v>
      </c>
      <c r="D421" s="20">
        <v>-447695</v>
      </c>
      <c r="E421" s="20">
        <v>447695</v>
      </c>
      <c r="F421" s="20">
        <v>447695</v>
      </c>
      <c r="G421" s="20">
        <v>-447695</v>
      </c>
    </row>
    <row r="422" spans="1:7" x14ac:dyDescent="0.2">
      <c r="A422" s="150">
        <f t="shared" si="6"/>
        <v>12</v>
      </c>
      <c r="B422" t="s">
        <v>2012</v>
      </c>
      <c r="C422" t="s">
        <v>2013</v>
      </c>
      <c r="D422" s="20">
        <v>-111924</v>
      </c>
      <c r="E422" s="20">
        <v>111924</v>
      </c>
      <c r="F422" s="20">
        <v>111924</v>
      </c>
      <c r="G422" s="20">
        <v>-111924</v>
      </c>
    </row>
    <row r="423" spans="1:7" x14ac:dyDescent="0.2">
      <c r="A423" s="150">
        <f t="shared" si="6"/>
        <v>10</v>
      </c>
      <c r="B423" t="s">
        <v>419</v>
      </c>
      <c r="C423" t="s">
        <v>420</v>
      </c>
      <c r="D423" s="20">
        <v>-2179801</v>
      </c>
      <c r="E423" s="20">
        <v>0</v>
      </c>
      <c r="F423" s="20">
        <v>0</v>
      </c>
      <c r="G423" s="20">
        <v>-2179801</v>
      </c>
    </row>
    <row r="424" spans="1:7" x14ac:dyDescent="0.2">
      <c r="A424" s="150">
        <f t="shared" si="6"/>
        <v>0</v>
      </c>
      <c r="B424"/>
      <c r="D424" s="20"/>
      <c r="E424" s="20"/>
      <c r="F424" s="20"/>
      <c r="G424" s="20"/>
    </row>
    <row r="425" spans="1:7" x14ac:dyDescent="0.2">
      <c r="A425" s="150">
        <f t="shared" si="6"/>
        <v>8</v>
      </c>
      <c r="B425" t="s">
        <v>423</v>
      </c>
      <c r="C425" t="s">
        <v>424</v>
      </c>
      <c r="D425" s="20">
        <v>0</v>
      </c>
      <c r="E425" s="20">
        <v>0</v>
      </c>
      <c r="F425" s="20">
        <v>6374719</v>
      </c>
      <c r="G425" s="20">
        <v>-6374719</v>
      </c>
    </row>
    <row r="426" spans="1:7" x14ac:dyDescent="0.2">
      <c r="A426" s="150">
        <f t="shared" si="6"/>
        <v>10</v>
      </c>
      <c r="B426" t="s">
        <v>427</v>
      </c>
      <c r="C426" t="s">
        <v>428</v>
      </c>
      <c r="D426" s="20">
        <v>0</v>
      </c>
      <c r="E426" s="20">
        <v>0</v>
      </c>
      <c r="F426" s="20">
        <v>808977</v>
      </c>
      <c r="G426" s="20">
        <v>-808977</v>
      </c>
    </row>
    <row r="427" spans="1:7" x14ac:dyDescent="0.2">
      <c r="A427" s="150">
        <f t="shared" si="6"/>
        <v>10</v>
      </c>
      <c r="B427" t="s">
        <v>431</v>
      </c>
      <c r="C427" t="s">
        <v>432</v>
      </c>
      <c r="D427" s="20">
        <v>0</v>
      </c>
      <c r="E427" s="20">
        <v>0</v>
      </c>
      <c r="F427" s="20">
        <v>3947789</v>
      </c>
      <c r="G427" s="20">
        <v>-3947789</v>
      </c>
    </row>
    <row r="428" spans="1:7" x14ac:dyDescent="0.2">
      <c r="A428" s="150">
        <f t="shared" si="6"/>
        <v>10</v>
      </c>
      <c r="B428" t="s">
        <v>435</v>
      </c>
      <c r="C428" t="s">
        <v>436</v>
      </c>
      <c r="D428" s="20">
        <v>0</v>
      </c>
      <c r="E428" s="20">
        <v>0</v>
      </c>
      <c r="F428" s="20">
        <v>1617953</v>
      </c>
      <c r="G428" s="20">
        <v>-1617953</v>
      </c>
    </row>
    <row r="429" spans="1:7" x14ac:dyDescent="0.2">
      <c r="A429" s="150">
        <f t="shared" si="6"/>
        <v>0</v>
      </c>
      <c r="B429"/>
      <c r="D429" s="20"/>
      <c r="E429" s="20"/>
      <c r="F429" s="20"/>
      <c r="G429" s="20"/>
    </row>
    <row r="430" spans="1:7" x14ac:dyDescent="0.2">
      <c r="A430" s="150">
        <f t="shared" si="6"/>
        <v>8</v>
      </c>
      <c r="B430" t="s">
        <v>441</v>
      </c>
      <c r="C430" t="s">
        <v>442</v>
      </c>
      <c r="D430" s="20">
        <v>-3252619</v>
      </c>
      <c r="E430" s="20">
        <v>3252619</v>
      </c>
      <c r="F430" s="20">
        <v>3265984</v>
      </c>
      <c r="G430" s="20">
        <v>-3265984</v>
      </c>
    </row>
    <row r="431" spans="1:7" x14ac:dyDescent="0.2">
      <c r="A431" s="150">
        <f t="shared" si="6"/>
        <v>10</v>
      </c>
      <c r="B431" t="s">
        <v>445</v>
      </c>
      <c r="C431" t="s">
        <v>446</v>
      </c>
      <c r="D431" s="20">
        <v>-325262</v>
      </c>
      <c r="E431" s="20">
        <v>325262</v>
      </c>
      <c r="F431" s="20">
        <v>326598</v>
      </c>
      <c r="G431" s="20">
        <v>-326598</v>
      </c>
    </row>
    <row r="432" spans="1:7" x14ac:dyDescent="0.2">
      <c r="A432" s="150">
        <f t="shared" si="6"/>
        <v>10</v>
      </c>
      <c r="B432" t="s">
        <v>447</v>
      </c>
      <c r="C432" t="s">
        <v>448</v>
      </c>
      <c r="D432" s="20">
        <v>-2168413</v>
      </c>
      <c r="E432" s="20">
        <v>2168413</v>
      </c>
      <c r="F432" s="20">
        <v>2177323</v>
      </c>
      <c r="G432" s="20">
        <v>-2177323</v>
      </c>
    </row>
    <row r="433" spans="1:7" x14ac:dyDescent="0.2">
      <c r="A433" s="150">
        <f t="shared" si="6"/>
        <v>10</v>
      </c>
      <c r="B433" t="s">
        <v>451</v>
      </c>
      <c r="C433" t="s">
        <v>452</v>
      </c>
      <c r="D433" s="20">
        <v>-542103</v>
      </c>
      <c r="E433" s="20">
        <v>542103</v>
      </c>
      <c r="F433" s="20">
        <v>544331</v>
      </c>
      <c r="G433" s="20">
        <v>-544331</v>
      </c>
    </row>
    <row r="434" spans="1:7" x14ac:dyDescent="0.2">
      <c r="A434" s="150">
        <f t="shared" si="6"/>
        <v>10</v>
      </c>
      <c r="B434" t="s">
        <v>455</v>
      </c>
      <c r="C434" t="s">
        <v>456</v>
      </c>
      <c r="D434" s="20">
        <v>-216841</v>
      </c>
      <c r="E434" s="20">
        <v>216841</v>
      </c>
      <c r="F434" s="20">
        <v>217732</v>
      </c>
      <c r="G434" s="20">
        <v>-217732</v>
      </c>
    </row>
    <row r="435" spans="1:7" x14ac:dyDescent="0.2">
      <c r="A435" s="150">
        <f t="shared" si="6"/>
        <v>0</v>
      </c>
      <c r="B435"/>
      <c r="D435" s="20"/>
      <c r="E435" s="20"/>
      <c r="F435" s="20"/>
      <c r="G435" s="20"/>
    </row>
    <row r="436" spans="1:7" x14ac:dyDescent="0.2">
      <c r="A436" s="150">
        <f t="shared" si="6"/>
        <v>8</v>
      </c>
      <c r="B436" t="s">
        <v>2014</v>
      </c>
      <c r="C436" t="s">
        <v>2015</v>
      </c>
      <c r="D436" s="20">
        <v>-1597650</v>
      </c>
      <c r="E436" s="20">
        <v>1597650</v>
      </c>
      <c r="F436" s="20">
        <v>1597650</v>
      </c>
      <c r="G436" s="20">
        <v>-1597650</v>
      </c>
    </row>
    <row r="437" spans="1:7" x14ac:dyDescent="0.2">
      <c r="A437" s="150">
        <f t="shared" si="6"/>
        <v>10</v>
      </c>
      <c r="B437" t="s">
        <v>2016</v>
      </c>
      <c r="C437" t="s">
        <v>2017</v>
      </c>
      <c r="D437" s="20">
        <v>-958590</v>
      </c>
      <c r="E437" s="20">
        <v>958590</v>
      </c>
      <c r="F437" s="20">
        <v>958590</v>
      </c>
      <c r="G437" s="20">
        <v>-958590</v>
      </c>
    </row>
    <row r="438" spans="1:7" x14ac:dyDescent="0.2">
      <c r="A438" s="150">
        <f t="shared" si="6"/>
        <v>10</v>
      </c>
      <c r="B438" t="s">
        <v>2018</v>
      </c>
      <c r="C438" t="s">
        <v>2019</v>
      </c>
      <c r="D438" s="20">
        <v>-319530</v>
      </c>
      <c r="E438" s="20">
        <v>319530</v>
      </c>
      <c r="F438" s="20">
        <v>319530</v>
      </c>
      <c r="G438" s="20">
        <v>-319530</v>
      </c>
    </row>
    <row r="439" spans="1:7" x14ac:dyDescent="0.2">
      <c r="A439" s="150">
        <f t="shared" si="6"/>
        <v>10</v>
      </c>
      <c r="B439" t="s">
        <v>2020</v>
      </c>
      <c r="C439" t="s">
        <v>2021</v>
      </c>
      <c r="D439" s="20">
        <v>-319530</v>
      </c>
      <c r="E439" s="20">
        <v>319530</v>
      </c>
      <c r="F439" s="20">
        <v>319530</v>
      </c>
      <c r="G439" s="20">
        <v>-319530</v>
      </c>
    </row>
    <row r="440" spans="1:7" x14ac:dyDescent="0.2">
      <c r="A440" s="150">
        <f t="shared" si="6"/>
        <v>0</v>
      </c>
      <c r="B440"/>
      <c r="D440" s="20"/>
      <c r="E440" s="20"/>
      <c r="F440" s="20"/>
      <c r="G440" s="20"/>
    </row>
    <row r="441" spans="1:7" x14ac:dyDescent="0.2">
      <c r="A441" s="150">
        <f t="shared" si="6"/>
        <v>8</v>
      </c>
      <c r="B441" t="s">
        <v>461</v>
      </c>
      <c r="C441" t="s">
        <v>462</v>
      </c>
      <c r="D441" s="20">
        <v>-903441.19999999925</v>
      </c>
      <c r="E441" s="20">
        <v>903441</v>
      </c>
      <c r="F441" s="20">
        <v>3545991</v>
      </c>
      <c r="G441" s="20">
        <v>-3545991.1999999993</v>
      </c>
    </row>
    <row r="442" spans="1:7" x14ac:dyDescent="0.2">
      <c r="A442" s="150">
        <f t="shared" si="6"/>
        <v>10</v>
      </c>
      <c r="B442" t="s">
        <v>465</v>
      </c>
      <c r="C442" t="s">
        <v>466</v>
      </c>
      <c r="D442" s="20">
        <v>-164262.39999999851</v>
      </c>
      <c r="E442" s="20">
        <v>164262</v>
      </c>
      <c r="F442" s="20">
        <v>517454</v>
      </c>
      <c r="G442" s="20">
        <v>-517454.39999999851</v>
      </c>
    </row>
    <row r="443" spans="1:7" x14ac:dyDescent="0.2">
      <c r="A443" s="150">
        <f t="shared" si="6"/>
        <v>10</v>
      </c>
      <c r="B443" t="s">
        <v>467</v>
      </c>
      <c r="C443" t="s">
        <v>468</v>
      </c>
      <c r="D443" s="20">
        <v>-164262</v>
      </c>
      <c r="E443" s="20">
        <v>164262</v>
      </c>
      <c r="F443" s="20">
        <v>517454</v>
      </c>
      <c r="G443" s="20">
        <v>-517454</v>
      </c>
    </row>
    <row r="444" spans="1:7" x14ac:dyDescent="0.2">
      <c r="A444" s="150">
        <f t="shared" si="6"/>
        <v>10</v>
      </c>
      <c r="B444" t="s">
        <v>471</v>
      </c>
      <c r="C444" t="s">
        <v>472</v>
      </c>
      <c r="D444" s="20">
        <v>-492786</v>
      </c>
      <c r="E444" s="20">
        <v>492786</v>
      </c>
      <c r="F444" s="20">
        <v>1552359</v>
      </c>
      <c r="G444" s="20">
        <v>-1552359</v>
      </c>
    </row>
    <row r="445" spans="1:7" x14ac:dyDescent="0.2">
      <c r="A445" s="150">
        <f t="shared" si="6"/>
        <v>10</v>
      </c>
      <c r="B445" t="s">
        <v>475</v>
      </c>
      <c r="C445" t="s">
        <v>476</v>
      </c>
      <c r="D445" s="20">
        <v>-82130.800000000745</v>
      </c>
      <c r="E445" s="20">
        <v>82131</v>
      </c>
      <c r="F445" s="20">
        <v>258725</v>
      </c>
      <c r="G445" s="20">
        <v>-258724.80000000075</v>
      </c>
    </row>
    <row r="446" spans="1:7" x14ac:dyDescent="0.2">
      <c r="A446" s="150">
        <f t="shared" si="6"/>
        <v>10</v>
      </c>
      <c r="B446" t="s">
        <v>2022</v>
      </c>
      <c r="C446" t="s">
        <v>2023</v>
      </c>
      <c r="D446" s="20">
        <v>0</v>
      </c>
      <c r="E446" s="20">
        <v>0</v>
      </c>
      <c r="F446" s="20">
        <v>699999</v>
      </c>
      <c r="G446" s="20">
        <v>-699999</v>
      </c>
    </row>
    <row r="447" spans="1:7" x14ac:dyDescent="0.2">
      <c r="A447" s="150">
        <f t="shared" si="6"/>
        <v>0</v>
      </c>
      <c r="B447"/>
      <c r="D447" s="20"/>
      <c r="E447" s="20"/>
      <c r="F447" s="20"/>
      <c r="G447" s="20"/>
    </row>
    <row r="448" spans="1:7" x14ac:dyDescent="0.2">
      <c r="A448" s="150">
        <f t="shared" si="6"/>
        <v>8</v>
      </c>
      <c r="B448" t="s">
        <v>505</v>
      </c>
      <c r="C448" t="s">
        <v>506</v>
      </c>
      <c r="D448" s="20">
        <v>-2964500.08</v>
      </c>
      <c r="E448" s="20">
        <v>0</v>
      </c>
      <c r="F448" s="20">
        <v>0</v>
      </c>
      <c r="G448" s="20">
        <v>-2964500.08</v>
      </c>
    </row>
    <row r="449" spans="1:7" x14ac:dyDescent="0.2">
      <c r="A449" s="150">
        <f t="shared" si="6"/>
        <v>10</v>
      </c>
      <c r="B449" t="s">
        <v>509</v>
      </c>
      <c r="C449" t="s">
        <v>510</v>
      </c>
      <c r="D449" s="20">
        <v>-2964500.08</v>
      </c>
      <c r="E449" s="20">
        <v>0</v>
      </c>
      <c r="F449" s="20">
        <v>0</v>
      </c>
      <c r="G449" s="20">
        <v>-2964500.08</v>
      </c>
    </row>
    <row r="450" spans="1:7" x14ac:dyDescent="0.2">
      <c r="A450" s="150">
        <f t="shared" si="6"/>
        <v>0</v>
      </c>
      <c r="B450"/>
      <c r="D450" s="20"/>
      <c r="E450" s="20"/>
      <c r="F450" s="20"/>
      <c r="G450" s="20"/>
    </row>
    <row r="451" spans="1:7" x14ac:dyDescent="0.2">
      <c r="A451" s="150">
        <f t="shared" ref="A451:A514" si="7">+LEN(B451)</f>
        <v>8</v>
      </c>
      <c r="B451" t="s">
        <v>515</v>
      </c>
      <c r="C451" t="s">
        <v>516</v>
      </c>
      <c r="D451" s="20">
        <v>-2470690</v>
      </c>
      <c r="E451" s="20">
        <v>2470690</v>
      </c>
      <c r="F451" s="20">
        <v>1235860</v>
      </c>
      <c r="G451" s="20">
        <v>-1235860</v>
      </c>
    </row>
    <row r="452" spans="1:7" x14ac:dyDescent="0.2">
      <c r="A452" s="150">
        <f t="shared" si="7"/>
        <v>10</v>
      </c>
      <c r="B452" t="s">
        <v>519</v>
      </c>
      <c r="C452" t="s">
        <v>520</v>
      </c>
      <c r="D452" s="20">
        <v>-1029454</v>
      </c>
      <c r="E452" s="20">
        <v>1029454</v>
      </c>
      <c r="F452" s="20">
        <v>514942</v>
      </c>
      <c r="G452" s="20">
        <v>-514942</v>
      </c>
    </row>
    <row r="453" spans="1:7" x14ac:dyDescent="0.2">
      <c r="A453" s="150">
        <f t="shared" si="7"/>
        <v>10</v>
      </c>
      <c r="B453" t="s">
        <v>523</v>
      </c>
      <c r="C453" t="s">
        <v>524</v>
      </c>
      <c r="D453" s="20">
        <v>-205891</v>
      </c>
      <c r="E453" s="20">
        <v>205891</v>
      </c>
      <c r="F453" s="20">
        <v>102988</v>
      </c>
      <c r="G453" s="20">
        <v>-102988</v>
      </c>
    </row>
    <row r="454" spans="1:7" x14ac:dyDescent="0.2">
      <c r="A454" s="150">
        <f t="shared" si="7"/>
        <v>10</v>
      </c>
      <c r="B454" t="s">
        <v>527</v>
      </c>
      <c r="C454" t="s">
        <v>528</v>
      </c>
      <c r="D454" s="20">
        <v>-514727</v>
      </c>
      <c r="E454" s="20">
        <v>514727</v>
      </c>
      <c r="F454" s="20">
        <v>257471</v>
      </c>
      <c r="G454" s="20">
        <v>-257471</v>
      </c>
    </row>
    <row r="455" spans="1:7" x14ac:dyDescent="0.2">
      <c r="A455" s="150">
        <f t="shared" si="7"/>
        <v>10</v>
      </c>
      <c r="B455" t="s">
        <v>531</v>
      </c>
      <c r="C455" t="s">
        <v>532</v>
      </c>
      <c r="D455" s="20">
        <v>-308836</v>
      </c>
      <c r="E455" s="20">
        <v>308836</v>
      </c>
      <c r="F455" s="20">
        <v>154483</v>
      </c>
      <c r="G455" s="20">
        <v>-154483</v>
      </c>
    </row>
    <row r="456" spans="1:7" x14ac:dyDescent="0.2">
      <c r="A456" s="150">
        <f t="shared" si="7"/>
        <v>10</v>
      </c>
      <c r="B456" t="s">
        <v>535</v>
      </c>
      <c r="C456" t="s">
        <v>536</v>
      </c>
      <c r="D456" s="20">
        <v>-205891</v>
      </c>
      <c r="E456" s="20">
        <v>205891</v>
      </c>
      <c r="F456" s="20">
        <v>102988</v>
      </c>
      <c r="G456" s="20">
        <v>-102988</v>
      </c>
    </row>
    <row r="457" spans="1:7" x14ac:dyDescent="0.2">
      <c r="A457" s="150">
        <f t="shared" si="7"/>
        <v>10</v>
      </c>
      <c r="B457" t="s">
        <v>2024</v>
      </c>
      <c r="C457" t="s">
        <v>2025</v>
      </c>
      <c r="D457" s="20">
        <v>-205891</v>
      </c>
      <c r="E457" s="20">
        <v>205891</v>
      </c>
      <c r="F457" s="20">
        <v>102988</v>
      </c>
      <c r="G457" s="20">
        <v>-102988</v>
      </c>
    </row>
    <row r="458" spans="1:7" x14ac:dyDescent="0.2">
      <c r="A458" s="150">
        <f t="shared" si="7"/>
        <v>0</v>
      </c>
      <c r="B458"/>
      <c r="D458" s="20"/>
      <c r="E458" s="20"/>
      <c r="F458" s="20"/>
      <c r="G458" s="20"/>
    </row>
    <row r="459" spans="1:7" x14ac:dyDescent="0.2">
      <c r="A459" s="150">
        <f t="shared" si="7"/>
        <v>8</v>
      </c>
      <c r="B459" t="s">
        <v>2026</v>
      </c>
      <c r="C459" t="s">
        <v>2027</v>
      </c>
      <c r="D459" s="20">
        <v>-17045545</v>
      </c>
      <c r="E459" s="20">
        <v>17045545</v>
      </c>
      <c r="F459" s="20">
        <v>16662737</v>
      </c>
      <c r="G459" s="20">
        <v>-16662737</v>
      </c>
    </row>
    <row r="460" spans="1:7" x14ac:dyDescent="0.2">
      <c r="A460" s="150">
        <f t="shared" si="7"/>
        <v>10</v>
      </c>
      <c r="B460" t="s">
        <v>2028</v>
      </c>
      <c r="C460" t="s">
        <v>2029</v>
      </c>
      <c r="D460" s="20">
        <v>-2130701</v>
      </c>
      <c r="E460" s="20">
        <v>2130701</v>
      </c>
      <c r="F460" s="20">
        <v>2082850</v>
      </c>
      <c r="G460" s="20">
        <v>-2082850</v>
      </c>
    </row>
    <row r="461" spans="1:7" x14ac:dyDescent="0.2">
      <c r="A461" s="150">
        <f t="shared" si="7"/>
        <v>10</v>
      </c>
      <c r="B461" t="s">
        <v>2030</v>
      </c>
      <c r="C461" t="s">
        <v>2031</v>
      </c>
      <c r="D461" s="20">
        <v>-7102311</v>
      </c>
      <c r="E461" s="20">
        <v>7102311</v>
      </c>
      <c r="F461" s="20">
        <v>6942807</v>
      </c>
      <c r="G461" s="20">
        <v>-6942807</v>
      </c>
    </row>
    <row r="462" spans="1:7" x14ac:dyDescent="0.2">
      <c r="A462" s="150">
        <f t="shared" si="7"/>
        <v>10</v>
      </c>
      <c r="B462" t="s">
        <v>2032</v>
      </c>
      <c r="C462" t="s">
        <v>2033</v>
      </c>
      <c r="D462" s="20">
        <v>-3551171</v>
      </c>
      <c r="E462" s="20">
        <v>3551171</v>
      </c>
      <c r="F462" s="20">
        <v>3471421</v>
      </c>
      <c r="G462" s="20">
        <v>-3471421</v>
      </c>
    </row>
    <row r="463" spans="1:7" x14ac:dyDescent="0.2">
      <c r="A463" s="150">
        <f t="shared" si="7"/>
        <v>10</v>
      </c>
      <c r="B463" t="s">
        <v>2034</v>
      </c>
      <c r="C463" t="s">
        <v>2035</v>
      </c>
      <c r="D463" s="20">
        <v>-1420454</v>
      </c>
      <c r="E463" s="20">
        <v>1420454</v>
      </c>
      <c r="F463" s="20">
        <v>1388553</v>
      </c>
      <c r="G463" s="20">
        <v>-1388553</v>
      </c>
    </row>
    <row r="464" spans="1:7" x14ac:dyDescent="0.2">
      <c r="A464" s="150">
        <f t="shared" si="7"/>
        <v>10</v>
      </c>
      <c r="B464" t="s">
        <v>2036</v>
      </c>
      <c r="C464" t="s">
        <v>2037</v>
      </c>
      <c r="D464" s="20">
        <v>-1420454</v>
      </c>
      <c r="E464" s="20">
        <v>1420454</v>
      </c>
      <c r="F464" s="20">
        <v>1388553</v>
      </c>
      <c r="G464" s="20">
        <v>-1388553</v>
      </c>
    </row>
    <row r="465" spans="1:7" x14ac:dyDescent="0.2">
      <c r="A465" s="150">
        <f t="shared" si="7"/>
        <v>10</v>
      </c>
      <c r="B465" t="s">
        <v>2038</v>
      </c>
      <c r="C465" t="s">
        <v>2039</v>
      </c>
      <c r="D465" s="20">
        <v>-1420454</v>
      </c>
      <c r="E465" s="20">
        <v>1420454</v>
      </c>
      <c r="F465" s="20">
        <v>1388553</v>
      </c>
      <c r="G465" s="20">
        <v>-1388553</v>
      </c>
    </row>
    <row r="466" spans="1:7" x14ac:dyDescent="0.2">
      <c r="A466" s="150">
        <f t="shared" si="7"/>
        <v>0</v>
      </c>
      <c r="B466"/>
      <c r="D466" s="20"/>
      <c r="E466" s="20"/>
      <c r="F466" s="20"/>
      <c r="G466" s="20"/>
    </row>
    <row r="467" spans="1:7" x14ac:dyDescent="0.2">
      <c r="A467" s="150">
        <f t="shared" si="7"/>
        <v>8</v>
      </c>
      <c r="B467" t="s">
        <v>2040</v>
      </c>
      <c r="C467" t="s">
        <v>2041</v>
      </c>
      <c r="D467" s="20">
        <v>-797163</v>
      </c>
      <c r="E467" s="20">
        <v>797163</v>
      </c>
      <c r="F467" s="20">
        <v>795890</v>
      </c>
      <c r="G467" s="20">
        <v>-795890</v>
      </c>
    </row>
    <row r="468" spans="1:7" x14ac:dyDescent="0.2">
      <c r="A468" s="150">
        <f t="shared" si="7"/>
        <v>10</v>
      </c>
      <c r="B468" t="s">
        <v>2042</v>
      </c>
      <c r="C468" t="s">
        <v>2043</v>
      </c>
      <c r="D468" s="20">
        <v>-478298</v>
      </c>
      <c r="E468" s="20">
        <v>478298</v>
      </c>
      <c r="F468" s="20">
        <v>477534</v>
      </c>
      <c r="G468" s="20">
        <v>-477534</v>
      </c>
    </row>
    <row r="469" spans="1:7" x14ac:dyDescent="0.2">
      <c r="A469" s="150">
        <f t="shared" si="7"/>
        <v>10</v>
      </c>
      <c r="B469" t="s">
        <v>2044</v>
      </c>
      <c r="C469" t="s">
        <v>2045</v>
      </c>
      <c r="D469" s="20">
        <v>-79716</v>
      </c>
      <c r="E469" s="20">
        <v>79716</v>
      </c>
      <c r="F469" s="20">
        <v>79589</v>
      </c>
      <c r="G469" s="20">
        <v>-79589</v>
      </c>
    </row>
    <row r="470" spans="1:7" x14ac:dyDescent="0.2">
      <c r="A470" s="150">
        <f t="shared" si="7"/>
        <v>10</v>
      </c>
      <c r="B470" t="s">
        <v>2046</v>
      </c>
      <c r="C470" t="s">
        <v>2047</v>
      </c>
      <c r="D470" s="20">
        <v>-79716</v>
      </c>
      <c r="E470" s="20">
        <v>79716</v>
      </c>
      <c r="F470" s="20">
        <v>79589</v>
      </c>
      <c r="G470" s="20">
        <v>-79589</v>
      </c>
    </row>
    <row r="471" spans="1:7" x14ac:dyDescent="0.2">
      <c r="A471" s="150">
        <f t="shared" si="7"/>
        <v>10</v>
      </c>
      <c r="B471" t="s">
        <v>2048</v>
      </c>
      <c r="C471" t="s">
        <v>2049</v>
      </c>
      <c r="D471" s="20">
        <v>-159433</v>
      </c>
      <c r="E471" s="20">
        <v>159433</v>
      </c>
      <c r="F471" s="20">
        <v>159178</v>
      </c>
      <c r="G471" s="20">
        <v>-159178</v>
      </c>
    </row>
    <row r="472" spans="1:7" x14ac:dyDescent="0.2">
      <c r="A472" s="150">
        <f t="shared" si="7"/>
        <v>0</v>
      </c>
      <c r="B472"/>
      <c r="D472" s="20"/>
      <c r="E472" s="20"/>
      <c r="F472" s="20"/>
      <c r="G472" s="20"/>
    </row>
    <row r="473" spans="1:7" x14ac:dyDescent="0.2">
      <c r="A473" s="150">
        <f t="shared" si="7"/>
        <v>6</v>
      </c>
      <c r="B473" t="s">
        <v>553</v>
      </c>
      <c r="C473" t="s">
        <v>554</v>
      </c>
      <c r="D473" s="20">
        <v>-5180055.0599999996</v>
      </c>
      <c r="E473" s="20">
        <v>0</v>
      </c>
      <c r="F473" s="20">
        <v>0</v>
      </c>
      <c r="G473" s="20">
        <v>-5180055.0599999996</v>
      </c>
    </row>
    <row r="474" spans="1:7" x14ac:dyDescent="0.2">
      <c r="A474" s="150">
        <f t="shared" si="7"/>
        <v>8</v>
      </c>
      <c r="B474" t="s">
        <v>556</v>
      </c>
      <c r="C474" t="s">
        <v>557</v>
      </c>
      <c r="D474" s="20">
        <v>-5180055.0599999996</v>
      </c>
      <c r="E474" s="20">
        <v>0</v>
      </c>
      <c r="F474" s="20">
        <v>0</v>
      </c>
      <c r="G474" s="20">
        <v>-5180055.0599999996</v>
      </c>
    </row>
    <row r="475" spans="1:7" x14ac:dyDescent="0.2">
      <c r="A475" s="150">
        <f t="shared" si="7"/>
        <v>10</v>
      </c>
      <c r="B475" t="s">
        <v>559</v>
      </c>
      <c r="C475" t="s">
        <v>560</v>
      </c>
      <c r="D475" s="20">
        <v>-5180055.0599999996</v>
      </c>
      <c r="E475" s="20">
        <v>0</v>
      </c>
      <c r="F475" s="20">
        <v>0</v>
      </c>
      <c r="G475" s="20">
        <v>-5180055.0599999996</v>
      </c>
    </row>
    <row r="476" spans="1:7" x14ac:dyDescent="0.2">
      <c r="A476" s="150">
        <f t="shared" si="7"/>
        <v>0</v>
      </c>
      <c r="B476"/>
      <c r="D476" s="20"/>
      <c r="E476" s="20"/>
      <c r="F476" s="20"/>
      <c r="G476" s="20"/>
    </row>
    <row r="477" spans="1:7" x14ac:dyDescent="0.2">
      <c r="A477" s="214">
        <f t="shared" si="7"/>
        <v>4</v>
      </c>
      <c r="B477" s="24" t="s">
        <v>563</v>
      </c>
      <c r="C477" s="24" t="s">
        <v>44</v>
      </c>
      <c r="D477" s="20">
        <v>-71073114.689999998</v>
      </c>
      <c r="E477" s="20">
        <v>63922016.519999996</v>
      </c>
      <c r="F477" s="20">
        <v>55897504</v>
      </c>
      <c r="G477" s="25">
        <v>-63048602.170000002</v>
      </c>
    </row>
    <row r="478" spans="1:7" x14ac:dyDescent="0.2">
      <c r="A478" s="150">
        <f t="shared" si="7"/>
        <v>6</v>
      </c>
      <c r="B478" t="s">
        <v>564</v>
      </c>
      <c r="C478" t="s">
        <v>565</v>
      </c>
      <c r="D478" s="20">
        <v>-46147276</v>
      </c>
      <c r="E478" s="20">
        <v>38738962</v>
      </c>
      <c r="F478" s="20">
        <v>36339794</v>
      </c>
      <c r="G478" s="20">
        <v>-43748108</v>
      </c>
    </row>
    <row r="479" spans="1:7" x14ac:dyDescent="0.2">
      <c r="A479" s="150">
        <f t="shared" si="7"/>
        <v>8</v>
      </c>
      <c r="B479" t="s">
        <v>566</v>
      </c>
      <c r="C479" t="s">
        <v>567</v>
      </c>
      <c r="D479" s="20">
        <v>-46147276</v>
      </c>
      <c r="E479" s="20">
        <v>38738962</v>
      </c>
      <c r="F479" s="20">
        <v>36339794</v>
      </c>
      <c r="G479" s="20">
        <v>-43748108</v>
      </c>
    </row>
    <row r="480" spans="1:7" x14ac:dyDescent="0.2">
      <c r="A480" s="150">
        <f t="shared" si="7"/>
        <v>10</v>
      </c>
      <c r="B480" t="s">
        <v>568</v>
      </c>
      <c r="C480" t="s">
        <v>569</v>
      </c>
      <c r="D480" s="20">
        <v>-46147276</v>
      </c>
      <c r="E480" s="20">
        <v>38738962</v>
      </c>
      <c r="F480" s="20">
        <v>36339794</v>
      </c>
      <c r="G480" s="20">
        <v>-43748108</v>
      </c>
    </row>
    <row r="481" spans="1:7" x14ac:dyDescent="0.2">
      <c r="A481" s="150">
        <f t="shared" si="7"/>
        <v>0</v>
      </c>
      <c r="B481"/>
      <c r="D481" s="20"/>
      <c r="E481" s="20"/>
      <c r="F481" s="20"/>
      <c r="G481" s="20"/>
    </row>
    <row r="482" spans="1:7" x14ac:dyDescent="0.2">
      <c r="A482" s="150">
        <f t="shared" si="7"/>
        <v>6</v>
      </c>
      <c r="B482" t="s">
        <v>570</v>
      </c>
      <c r="C482" t="s">
        <v>571</v>
      </c>
      <c r="D482" s="20">
        <v>-23033394.190000005</v>
      </c>
      <c r="E482" s="20">
        <v>21996048.52</v>
      </c>
      <c r="F482" s="20">
        <v>16504369</v>
      </c>
      <c r="G482" s="20">
        <v>-17541714.670000006</v>
      </c>
    </row>
    <row r="483" spans="1:7" x14ac:dyDescent="0.2">
      <c r="A483" s="150">
        <f t="shared" si="7"/>
        <v>8</v>
      </c>
      <c r="B483" t="s">
        <v>572</v>
      </c>
      <c r="C483" t="s">
        <v>573</v>
      </c>
      <c r="D483" s="20">
        <v>-23033394.190000005</v>
      </c>
      <c r="E483" s="20">
        <v>21996048.52</v>
      </c>
      <c r="F483" s="20">
        <v>16504369</v>
      </c>
      <c r="G483" s="20">
        <v>-17541714.670000006</v>
      </c>
    </row>
    <row r="484" spans="1:7" x14ac:dyDescent="0.2">
      <c r="A484" s="150">
        <f t="shared" si="7"/>
        <v>10</v>
      </c>
      <c r="B484" t="s">
        <v>574</v>
      </c>
      <c r="C484" t="s">
        <v>573</v>
      </c>
      <c r="D484" s="20">
        <v>-23033394.190000005</v>
      </c>
      <c r="E484" s="20">
        <v>21996048.52</v>
      </c>
      <c r="F484" s="20">
        <v>16504369</v>
      </c>
      <c r="G484" s="20">
        <v>-17541714.670000006</v>
      </c>
    </row>
    <row r="485" spans="1:7" x14ac:dyDescent="0.2">
      <c r="A485" s="150">
        <f t="shared" si="7"/>
        <v>0</v>
      </c>
      <c r="B485"/>
      <c r="D485" s="20"/>
      <c r="E485" s="20"/>
      <c r="F485" s="20"/>
      <c r="G485" s="20"/>
    </row>
    <row r="486" spans="1:7" x14ac:dyDescent="0.2">
      <c r="A486" s="150">
        <f t="shared" si="7"/>
        <v>6</v>
      </c>
      <c r="B486" t="s">
        <v>575</v>
      </c>
      <c r="C486" t="s">
        <v>576</v>
      </c>
      <c r="D486" s="20">
        <v>-794828</v>
      </c>
      <c r="E486" s="20">
        <v>0</v>
      </c>
      <c r="F486" s="20">
        <v>0</v>
      </c>
      <c r="G486" s="20">
        <v>-794828</v>
      </c>
    </row>
    <row r="487" spans="1:7" x14ac:dyDescent="0.2">
      <c r="A487" s="150">
        <f t="shared" si="7"/>
        <v>8</v>
      </c>
      <c r="B487" t="s">
        <v>577</v>
      </c>
      <c r="C487" t="s">
        <v>576</v>
      </c>
      <c r="D487" s="20">
        <v>-794828</v>
      </c>
      <c r="E487" s="20">
        <v>0</v>
      </c>
      <c r="F487" s="20">
        <v>0</v>
      </c>
      <c r="G487" s="20">
        <v>-794828</v>
      </c>
    </row>
    <row r="488" spans="1:7" x14ac:dyDescent="0.2">
      <c r="A488" s="150">
        <f t="shared" si="7"/>
        <v>10</v>
      </c>
      <c r="B488" t="s">
        <v>578</v>
      </c>
      <c r="C488" t="s">
        <v>579</v>
      </c>
      <c r="D488" s="20">
        <v>-794828</v>
      </c>
      <c r="E488" s="20">
        <v>0</v>
      </c>
      <c r="F488" s="20">
        <v>0</v>
      </c>
      <c r="G488" s="20">
        <v>-794828</v>
      </c>
    </row>
    <row r="489" spans="1:7" x14ac:dyDescent="0.2">
      <c r="A489" s="150">
        <f t="shared" si="7"/>
        <v>0</v>
      </c>
      <c r="B489"/>
      <c r="D489" s="20"/>
      <c r="E489" s="20"/>
      <c r="F489" s="20"/>
      <c r="G489" s="20"/>
    </row>
    <row r="490" spans="1:7" x14ac:dyDescent="0.2">
      <c r="A490" s="150">
        <f t="shared" si="7"/>
        <v>6</v>
      </c>
      <c r="B490" t="s">
        <v>580</v>
      </c>
      <c r="C490" t="s">
        <v>581</v>
      </c>
      <c r="D490" s="20">
        <v>-1097616.5</v>
      </c>
      <c r="E490" s="20">
        <v>3187006</v>
      </c>
      <c r="F490" s="20">
        <v>3053341</v>
      </c>
      <c r="G490" s="20">
        <v>-963951.5</v>
      </c>
    </row>
    <row r="491" spans="1:7" x14ac:dyDescent="0.2">
      <c r="A491" s="150">
        <f t="shared" si="7"/>
        <v>8</v>
      </c>
      <c r="B491" t="s">
        <v>582</v>
      </c>
      <c r="C491" t="s">
        <v>583</v>
      </c>
      <c r="D491" s="20">
        <v>-1097616.5</v>
      </c>
      <c r="E491" s="20">
        <v>3187006</v>
      </c>
      <c r="F491" s="20">
        <v>3053341</v>
      </c>
      <c r="G491" s="20">
        <v>-963951.5</v>
      </c>
    </row>
    <row r="492" spans="1:7" x14ac:dyDescent="0.2">
      <c r="A492" s="150">
        <f t="shared" si="7"/>
        <v>10</v>
      </c>
      <c r="B492" t="s">
        <v>584</v>
      </c>
      <c r="C492" t="s">
        <v>583</v>
      </c>
      <c r="D492" s="20">
        <v>-1097616.5</v>
      </c>
      <c r="E492" s="20">
        <v>3187006</v>
      </c>
      <c r="F492" s="20">
        <v>3053341</v>
      </c>
      <c r="G492" s="20">
        <v>-963951.5</v>
      </c>
    </row>
    <row r="493" spans="1:7" x14ac:dyDescent="0.2">
      <c r="A493" s="150">
        <f t="shared" si="7"/>
        <v>0</v>
      </c>
      <c r="B493"/>
      <c r="D493" s="20"/>
      <c r="E493" s="20"/>
      <c r="F493" s="20"/>
      <c r="G493" s="20"/>
    </row>
    <row r="494" spans="1:7" x14ac:dyDescent="0.2">
      <c r="A494" s="214">
        <f t="shared" si="7"/>
        <v>4</v>
      </c>
      <c r="B494" s="24" t="s">
        <v>585</v>
      </c>
      <c r="C494" s="24" t="s">
        <v>45</v>
      </c>
      <c r="D494" s="20">
        <v>-37656123.509999998</v>
      </c>
      <c r="E494" s="20">
        <v>34711032</v>
      </c>
      <c r="F494" s="20">
        <v>64102129</v>
      </c>
      <c r="G494" s="25">
        <v>-67047220.509999998</v>
      </c>
    </row>
    <row r="495" spans="1:7" x14ac:dyDescent="0.2">
      <c r="A495" s="150">
        <f t="shared" si="7"/>
        <v>6</v>
      </c>
      <c r="B495" t="s">
        <v>586</v>
      </c>
      <c r="C495" t="s">
        <v>587</v>
      </c>
      <c r="D495" s="20">
        <v>-139513</v>
      </c>
      <c r="E495" s="20">
        <v>139513</v>
      </c>
      <c r="F495" s="20">
        <v>1998155</v>
      </c>
      <c r="G495" s="20">
        <v>-1998155</v>
      </c>
    </row>
    <row r="496" spans="1:7" x14ac:dyDescent="0.2">
      <c r="A496" s="150">
        <f t="shared" si="7"/>
        <v>8</v>
      </c>
      <c r="B496" t="s">
        <v>588</v>
      </c>
      <c r="C496" t="s">
        <v>589</v>
      </c>
      <c r="D496" s="20">
        <v>-139513</v>
      </c>
      <c r="E496" s="20">
        <v>139513</v>
      </c>
      <c r="F496" s="20">
        <v>1998155</v>
      </c>
      <c r="G496" s="20">
        <v>-1998155</v>
      </c>
    </row>
    <row r="497" spans="1:7" x14ac:dyDescent="0.2">
      <c r="A497" s="150">
        <f t="shared" si="7"/>
        <v>10</v>
      </c>
      <c r="B497" t="s">
        <v>590</v>
      </c>
      <c r="C497" t="s">
        <v>591</v>
      </c>
      <c r="D497" s="20">
        <v>-139513</v>
      </c>
      <c r="E497" s="20">
        <v>139513</v>
      </c>
      <c r="F497" s="20">
        <v>1998155</v>
      </c>
      <c r="G497" s="20">
        <v>-1998155</v>
      </c>
    </row>
    <row r="498" spans="1:7" x14ac:dyDescent="0.2">
      <c r="A498" s="150">
        <f t="shared" si="7"/>
        <v>0</v>
      </c>
      <c r="B498"/>
      <c r="D498" s="20"/>
      <c r="E498" s="20"/>
      <c r="F498" s="20"/>
      <c r="G498" s="20"/>
    </row>
    <row r="499" spans="1:7" x14ac:dyDescent="0.2">
      <c r="A499" s="150">
        <f t="shared" si="7"/>
        <v>6</v>
      </c>
      <c r="B499" t="s">
        <v>592</v>
      </c>
      <c r="C499" t="s">
        <v>593</v>
      </c>
      <c r="D499" s="20">
        <v>-7469148</v>
      </c>
      <c r="E499" s="20">
        <v>7469148</v>
      </c>
      <c r="F499" s="20">
        <v>18387368</v>
      </c>
      <c r="G499" s="20">
        <v>-18387368</v>
      </c>
    </row>
    <row r="500" spans="1:7" x14ac:dyDescent="0.2">
      <c r="A500" s="150">
        <f t="shared" si="7"/>
        <v>8</v>
      </c>
      <c r="B500" t="s">
        <v>594</v>
      </c>
      <c r="C500" t="s">
        <v>595</v>
      </c>
      <c r="D500" s="20">
        <v>-7469148</v>
      </c>
      <c r="E500" s="20">
        <v>7469148</v>
      </c>
      <c r="F500" s="20">
        <v>18387368</v>
      </c>
      <c r="G500" s="20">
        <v>-18387368</v>
      </c>
    </row>
    <row r="501" spans="1:7" x14ac:dyDescent="0.2">
      <c r="A501" s="150">
        <f t="shared" si="7"/>
        <v>10</v>
      </c>
      <c r="B501" t="s">
        <v>596</v>
      </c>
      <c r="C501" t="s">
        <v>597</v>
      </c>
      <c r="D501" s="20">
        <v>-5795067</v>
      </c>
      <c r="E501" s="20">
        <v>5795067</v>
      </c>
      <c r="F501" s="20">
        <v>5308310</v>
      </c>
      <c r="G501" s="20">
        <v>-5308310</v>
      </c>
    </row>
    <row r="502" spans="1:7" x14ac:dyDescent="0.2">
      <c r="A502" s="150">
        <f t="shared" si="7"/>
        <v>10</v>
      </c>
      <c r="B502" t="s">
        <v>2050</v>
      </c>
      <c r="C502" t="s">
        <v>2051</v>
      </c>
      <c r="D502" s="20">
        <v>-664405</v>
      </c>
      <c r="E502" s="20">
        <v>664405</v>
      </c>
      <c r="F502" s="20">
        <v>1360485</v>
      </c>
      <c r="G502" s="20">
        <v>-1360485</v>
      </c>
    </row>
    <row r="503" spans="1:7" x14ac:dyDescent="0.2">
      <c r="A503" s="150">
        <f t="shared" si="7"/>
        <v>10</v>
      </c>
      <c r="B503" t="s">
        <v>598</v>
      </c>
      <c r="C503" t="s">
        <v>599</v>
      </c>
      <c r="D503" s="20">
        <v>-852876</v>
      </c>
      <c r="E503" s="20">
        <v>852876</v>
      </c>
      <c r="F503" s="20">
        <v>11424573</v>
      </c>
      <c r="G503" s="20">
        <v>-11424573</v>
      </c>
    </row>
    <row r="504" spans="1:7" x14ac:dyDescent="0.2">
      <c r="A504" s="150">
        <f t="shared" si="7"/>
        <v>10</v>
      </c>
      <c r="B504" t="s">
        <v>2052</v>
      </c>
      <c r="C504" t="s">
        <v>2053</v>
      </c>
      <c r="D504" s="20">
        <v>-156800</v>
      </c>
      <c r="E504" s="20">
        <v>156800</v>
      </c>
      <c r="F504" s="20">
        <v>294000</v>
      </c>
      <c r="G504" s="20">
        <v>-294000</v>
      </c>
    </row>
    <row r="505" spans="1:7" x14ac:dyDescent="0.2">
      <c r="A505" s="150">
        <f t="shared" si="7"/>
        <v>0</v>
      </c>
      <c r="B505"/>
      <c r="D505" s="20"/>
      <c r="E505" s="20"/>
      <c r="F505" s="20"/>
      <c r="G505" s="20"/>
    </row>
    <row r="506" spans="1:7" x14ac:dyDescent="0.2">
      <c r="A506" s="150">
        <f t="shared" si="7"/>
        <v>6</v>
      </c>
      <c r="B506" t="s">
        <v>604</v>
      </c>
      <c r="C506" t="s">
        <v>605</v>
      </c>
      <c r="D506" s="20">
        <v>-1425714</v>
      </c>
      <c r="E506" s="20">
        <v>1425714</v>
      </c>
      <c r="F506" s="20">
        <v>1455126</v>
      </c>
      <c r="G506" s="20">
        <v>-1455126</v>
      </c>
    </row>
    <row r="507" spans="1:7" x14ac:dyDescent="0.2">
      <c r="A507" s="150">
        <f t="shared" si="7"/>
        <v>8</v>
      </c>
      <c r="B507" t="s">
        <v>606</v>
      </c>
      <c r="C507" t="s">
        <v>607</v>
      </c>
      <c r="D507" s="20">
        <v>-103698</v>
      </c>
      <c r="E507" s="20">
        <v>1219832</v>
      </c>
      <c r="F507" s="20">
        <v>1455126</v>
      </c>
      <c r="G507" s="20">
        <v>-338992</v>
      </c>
    </row>
    <row r="508" spans="1:7" x14ac:dyDescent="0.2">
      <c r="A508" s="150">
        <f t="shared" si="7"/>
        <v>10</v>
      </c>
      <c r="B508" t="s">
        <v>608</v>
      </c>
      <c r="C508" t="s">
        <v>609</v>
      </c>
      <c r="D508" s="20">
        <v>-1219832</v>
      </c>
      <c r="E508" s="20">
        <v>1219832</v>
      </c>
      <c r="F508" s="20">
        <v>1455126</v>
      </c>
      <c r="G508" s="20">
        <v>-1455126</v>
      </c>
    </row>
    <row r="509" spans="1:7" x14ac:dyDescent="0.2">
      <c r="A509" s="150">
        <f t="shared" si="7"/>
        <v>10</v>
      </c>
      <c r="B509" t="s">
        <v>2054</v>
      </c>
      <c r="C509" t="s">
        <v>2055</v>
      </c>
      <c r="D509" s="20">
        <v>1116134</v>
      </c>
      <c r="E509" s="20">
        <v>0</v>
      </c>
      <c r="F509" s="20">
        <v>0</v>
      </c>
      <c r="G509" s="20">
        <v>1116134</v>
      </c>
    </row>
    <row r="510" spans="1:7" x14ac:dyDescent="0.2">
      <c r="A510" s="150">
        <f t="shared" si="7"/>
        <v>0</v>
      </c>
      <c r="B510"/>
      <c r="D510" s="20"/>
      <c r="E510" s="20"/>
      <c r="F510" s="20"/>
      <c r="G510" s="20"/>
    </row>
    <row r="511" spans="1:7" x14ac:dyDescent="0.2">
      <c r="A511" s="150">
        <f t="shared" si="7"/>
        <v>8</v>
      </c>
      <c r="B511" t="s">
        <v>2056</v>
      </c>
      <c r="C511" t="s">
        <v>2057</v>
      </c>
      <c r="D511" s="20">
        <v>-205882</v>
      </c>
      <c r="E511" s="20">
        <v>205882</v>
      </c>
      <c r="F511" s="20">
        <v>0</v>
      </c>
      <c r="G511" s="20">
        <v>0</v>
      </c>
    </row>
    <row r="512" spans="1:7" x14ac:dyDescent="0.2">
      <c r="A512" s="150">
        <f t="shared" si="7"/>
        <v>10</v>
      </c>
      <c r="B512" t="s">
        <v>2058</v>
      </c>
      <c r="C512" t="s">
        <v>2057</v>
      </c>
      <c r="D512" s="20">
        <v>-205882</v>
      </c>
      <c r="E512" s="20">
        <v>205882</v>
      </c>
      <c r="F512" s="20">
        <v>0</v>
      </c>
      <c r="G512" s="20">
        <v>0</v>
      </c>
    </row>
    <row r="513" spans="1:7" x14ac:dyDescent="0.2">
      <c r="A513" s="150">
        <f t="shared" si="7"/>
        <v>8</v>
      </c>
      <c r="B513" t="s">
        <v>2059</v>
      </c>
      <c r="C513" t="s">
        <v>2060</v>
      </c>
      <c r="D513" s="20">
        <v>-1116134</v>
      </c>
      <c r="E513" s="20">
        <v>0</v>
      </c>
      <c r="F513" s="20">
        <v>0</v>
      </c>
      <c r="G513" s="20">
        <v>-1116134</v>
      </c>
    </row>
    <row r="514" spans="1:7" x14ac:dyDescent="0.2">
      <c r="A514" s="150">
        <f t="shared" si="7"/>
        <v>0</v>
      </c>
      <c r="B514"/>
      <c r="D514" s="20"/>
      <c r="E514" s="20"/>
      <c r="F514" s="20"/>
      <c r="G514" s="20"/>
    </row>
    <row r="515" spans="1:7" x14ac:dyDescent="0.2">
      <c r="A515" s="150">
        <f t="shared" ref="A515:A578" si="8">+LEN(B515)</f>
        <v>6</v>
      </c>
      <c r="B515" t="s">
        <v>610</v>
      </c>
      <c r="C515" t="s">
        <v>611</v>
      </c>
      <c r="D515" s="20">
        <v>-158684</v>
      </c>
      <c r="E515" s="20">
        <v>158498</v>
      </c>
      <c r="F515" s="20">
        <v>2923931</v>
      </c>
      <c r="G515" s="20">
        <v>-2924117</v>
      </c>
    </row>
    <row r="516" spans="1:7" x14ac:dyDescent="0.2">
      <c r="A516" s="150">
        <f t="shared" si="8"/>
        <v>8</v>
      </c>
      <c r="B516" t="s">
        <v>612</v>
      </c>
      <c r="C516" t="s">
        <v>613</v>
      </c>
      <c r="D516" s="20">
        <v>-158684</v>
      </c>
      <c r="E516" s="20">
        <v>158498</v>
      </c>
      <c r="F516" s="20">
        <v>2923931</v>
      </c>
      <c r="G516" s="20">
        <v>-2924117</v>
      </c>
    </row>
    <row r="517" spans="1:7" x14ac:dyDescent="0.2">
      <c r="A517" s="150">
        <f t="shared" si="8"/>
        <v>10</v>
      </c>
      <c r="B517" t="s">
        <v>614</v>
      </c>
      <c r="C517" t="s">
        <v>615</v>
      </c>
      <c r="D517" s="20">
        <v>-3249</v>
      </c>
      <c r="E517" s="20">
        <v>3249</v>
      </c>
      <c r="F517" s="20">
        <v>2256</v>
      </c>
      <c r="G517" s="20">
        <v>-2256</v>
      </c>
    </row>
    <row r="518" spans="1:7" x14ac:dyDescent="0.2">
      <c r="A518" s="150">
        <f t="shared" si="8"/>
        <v>10</v>
      </c>
      <c r="B518" t="s">
        <v>616</v>
      </c>
      <c r="C518" t="s">
        <v>617</v>
      </c>
      <c r="D518" s="20">
        <v>-155435</v>
      </c>
      <c r="E518" s="20">
        <v>155249</v>
      </c>
      <c r="F518" s="20">
        <v>2921675</v>
      </c>
      <c r="G518" s="20">
        <v>-2921861</v>
      </c>
    </row>
    <row r="519" spans="1:7" x14ac:dyDescent="0.2">
      <c r="A519" s="150">
        <f t="shared" si="8"/>
        <v>0</v>
      </c>
      <c r="B519"/>
      <c r="D519" s="20"/>
      <c r="E519" s="20"/>
      <c r="F519" s="20"/>
      <c r="G519" s="20"/>
    </row>
    <row r="520" spans="1:7" x14ac:dyDescent="0.2">
      <c r="A520" s="150">
        <f t="shared" si="8"/>
        <v>6</v>
      </c>
      <c r="B520" t="s">
        <v>619</v>
      </c>
      <c r="C520" t="s">
        <v>620</v>
      </c>
      <c r="D520" s="20">
        <v>-12516740</v>
      </c>
      <c r="E520" s="20">
        <v>12516740</v>
      </c>
      <c r="F520" s="20">
        <v>14944262</v>
      </c>
      <c r="G520" s="20">
        <v>-14944262</v>
      </c>
    </row>
    <row r="521" spans="1:7" x14ac:dyDescent="0.2">
      <c r="A521" s="150">
        <f t="shared" si="8"/>
        <v>8</v>
      </c>
      <c r="B521" t="s">
        <v>621</v>
      </c>
      <c r="C521" t="s">
        <v>622</v>
      </c>
      <c r="D521" s="20">
        <v>6812260</v>
      </c>
      <c r="E521" s="20">
        <v>12516740</v>
      </c>
      <c r="F521" s="20">
        <v>14944262</v>
      </c>
      <c r="G521" s="20">
        <v>4384738</v>
      </c>
    </row>
    <row r="522" spans="1:7" x14ac:dyDescent="0.2">
      <c r="A522" s="150">
        <f t="shared" si="8"/>
        <v>10</v>
      </c>
      <c r="B522" t="s">
        <v>624</v>
      </c>
      <c r="C522" t="s">
        <v>622</v>
      </c>
      <c r="D522" s="20">
        <v>6812260</v>
      </c>
      <c r="E522" s="20">
        <v>12516740</v>
      </c>
      <c r="F522" s="20">
        <v>14944262</v>
      </c>
      <c r="G522" s="20">
        <v>4384738</v>
      </c>
    </row>
    <row r="523" spans="1:7" x14ac:dyDescent="0.2">
      <c r="A523" s="150">
        <f t="shared" si="8"/>
        <v>8</v>
      </c>
      <c r="B523" t="s">
        <v>2061</v>
      </c>
      <c r="C523" t="s">
        <v>2062</v>
      </c>
      <c r="D523" s="20">
        <v>-19329000</v>
      </c>
      <c r="E523" s="20">
        <v>0</v>
      </c>
      <c r="F523" s="20">
        <v>0</v>
      </c>
      <c r="G523" s="20">
        <v>-19329000</v>
      </c>
    </row>
    <row r="524" spans="1:7" x14ac:dyDescent="0.2">
      <c r="A524" s="150">
        <f t="shared" si="8"/>
        <v>0</v>
      </c>
      <c r="B524"/>
      <c r="D524" s="20"/>
      <c r="E524" s="20"/>
      <c r="F524" s="20"/>
      <c r="G524" s="20"/>
    </row>
    <row r="525" spans="1:7" x14ac:dyDescent="0.2">
      <c r="A525" s="150">
        <f t="shared" si="8"/>
        <v>6</v>
      </c>
      <c r="B525" t="s">
        <v>627</v>
      </c>
      <c r="C525" t="s">
        <v>628</v>
      </c>
      <c r="D525" s="20">
        <v>-11019484</v>
      </c>
      <c r="E525" s="20">
        <v>11019419</v>
      </c>
      <c r="F525" s="20">
        <v>21222835</v>
      </c>
      <c r="G525" s="20">
        <v>-21222900</v>
      </c>
    </row>
    <row r="526" spans="1:7" x14ac:dyDescent="0.2">
      <c r="A526" s="150">
        <f t="shared" si="8"/>
        <v>8</v>
      </c>
      <c r="B526" t="s">
        <v>631</v>
      </c>
      <c r="C526" t="s">
        <v>632</v>
      </c>
      <c r="D526" s="20">
        <v>44338825</v>
      </c>
      <c r="E526" s="20">
        <v>11019419</v>
      </c>
      <c r="F526" s="20">
        <v>21222835</v>
      </c>
      <c r="G526" s="20">
        <v>34135409</v>
      </c>
    </row>
    <row r="527" spans="1:7" x14ac:dyDescent="0.2">
      <c r="A527" s="150">
        <f t="shared" si="8"/>
        <v>10</v>
      </c>
      <c r="B527" t="s">
        <v>635</v>
      </c>
      <c r="C527" t="s">
        <v>636</v>
      </c>
      <c r="D527" s="20">
        <v>35869231</v>
      </c>
      <c r="E527" s="20">
        <v>10862211</v>
      </c>
      <c r="F527" s="20">
        <v>17781339</v>
      </c>
      <c r="G527" s="20">
        <v>28950103</v>
      </c>
    </row>
    <row r="528" spans="1:7" x14ac:dyDescent="0.2">
      <c r="A528" s="150">
        <f t="shared" si="8"/>
        <v>10</v>
      </c>
      <c r="B528" t="s">
        <v>637</v>
      </c>
      <c r="C528" t="s">
        <v>638</v>
      </c>
      <c r="D528" s="20">
        <v>8469594</v>
      </c>
      <c r="E528" s="20">
        <v>157208</v>
      </c>
      <c r="F528" s="20">
        <v>3441496</v>
      </c>
      <c r="G528" s="20">
        <v>5185306</v>
      </c>
    </row>
    <row r="529" spans="1:7" x14ac:dyDescent="0.2">
      <c r="A529" s="150">
        <f t="shared" si="8"/>
        <v>0</v>
      </c>
      <c r="B529"/>
      <c r="D529" s="20"/>
      <c r="E529" s="20"/>
      <c r="F529" s="20"/>
      <c r="G529" s="20"/>
    </row>
    <row r="530" spans="1:7" x14ac:dyDescent="0.2">
      <c r="A530" s="150">
        <f t="shared" si="8"/>
        <v>8</v>
      </c>
      <c r="B530" t="s">
        <v>2063</v>
      </c>
      <c r="C530" t="s">
        <v>2064</v>
      </c>
      <c r="D530" s="20">
        <v>-55358309</v>
      </c>
      <c r="E530" s="20">
        <v>0</v>
      </c>
      <c r="F530" s="20">
        <v>0</v>
      </c>
      <c r="G530" s="20">
        <v>-55358309</v>
      </c>
    </row>
    <row r="531" spans="1:7" x14ac:dyDescent="0.2">
      <c r="A531" s="150">
        <f t="shared" si="8"/>
        <v>10</v>
      </c>
      <c r="B531" t="s">
        <v>2065</v>
      </c>
      <c r="C531" t="s">
        <v>2066</v>
      </c>
      <c r="D531" s="20">
        <v>-55358309</v>
      </c>
      <c r="E531" s="20">
        <v>0</v>
      </c>
      <c r="F531" s="20">
        <v>0</v>
      </c>
      <c r="G531" s="20">
        <v>-55358309</v>
      </c>
    </row>
    <row r="532" spans="1:7" x14ac:dyDescent="0.2">
      <c r="A532" s="150">
        <f t="shared" si="8"/>
        <v>0</v>
      </c>
      <c r="B532"/>
      <c r="D532" s="20"/>
      <c r="E532" s="20"/>
      <c r="F532" s="20"/>
      <c r="G532" s="20"/>
    </row>
    <row r="533" spans="1:7" x14ac:dyDescent="0.2">
      <c r="A533" s="150">
        <f t="shared" si="8"/>
        <v>6</v>
      </c>
      <c r="B533" t="s">
        <v>650</v>
      </c>
      <c r="C533" t="s">
        <v>651</v>
      </c>
      <c r="D533" s="20">
        <v>-4926840.5099999979</v>
      </c>
      <c r="E533" s="20">
        <v>1982000</v>
      </c>
      <c r="F533" s="20">
        <v>3170452</v>
      </c>
      <c r="G533" s="20">
        <v>-6115292.5099999979</v>
      </c>
    </row>
    <row r="534" spans="1:7" x14ac:dyDescent="0.2">
      <c r="A534" s="150">
        <f t="shared" si="8"/>
        <v>8</v>
      </c>
      <c r="B534" t="s">
        <v>653</v>
      </c>
      <c r="C534" t="s">
        <v>651</v>
      </c>
      <c r="D534" s="20">
        <v>-4926840.5099999979</v>
      </c>
      <c r="E534" s="20">
        <v>1982000</v>
      </c>
      <c r="F534" s="20">
        <v>3170452</v>
      </c>
      <c r="G534" s="20">
        <v>-6115292.5099999979</v>
      </c>
    </row>
    <row r="535" spans="1:7" x14ac:dyDescent="0.2">
      <c r="A535" s="150">
        <f t="shared" si="8"/>
        <v>10</v>
      </c>
      <c r="B535" t="s">
        <v>1520</v>
      </c>
      <c r="C535" t="s">
        <v>1521</v>
      </c>
      <c r="D535" s="20">
        <v>-4926840.5099999979</v>
      </c>
      <c r="E535" s="20">
        <v>1982000</v>
      </c>
      <c r="F535" s="20">
        <v>3170452</v>
      </c>
      <c r="G535" s="20">
        <v>-6115292.5099999979</v>
      </c>
    </row>
    <row r="536" spans="1:7" x14ac:dyDescent="0.2">
      <c r="A536" s="150">
        <f t="shared" si="8"/>
        <v>0</v>
      </c>
      <c r="B536"/>
      <c r="D536" s="20"/>
      <c r="E536" s="20"/>
      <c r="F536" s="20"/>
      <c r="G536" s="20"/>
    </row>
    <row r="537" spans="1:7" x14ac:dyDescent="0.2">
      <c r="A537" s="214">
        <f t="shared" si="8"/>
        <v>4</v>
      </c>
      <c r="B537" s="24" t="s">
        <v>661</v>
      </c>
      <c r="C537" s="24" t="s">
        <v>46</v>
      </c>
      <c r="D537" s="20">
        <v>-156940830.06999999</v>
      </c>
      <c r="E537" s="20">
        <v>18016322.170000002</v>
      </c>
      <c r="F537" s="20">
        <v>28408419.170000002</v>
      </c>
      <c r="G537" s="25">
        <v>-167332927.06999999</v>
      </c>
    </row>
    <row r="538" spans="1:7" x14ac:dyDescent="0.2">
      <c r="A538" s="150">
        <f t="shared" si="8"/>
        <v>6</v>
      </c>
      <c r="B538" t="s">
        <v>662</v>
      </c>
      <c r="C538" t="s">
        <v>663</v>
      </c>
      <c r="D538" s="20">
        <v>-47826158</v>
      </c>
      <c r="E538" s="20">
        <v>412194</v>
      </c>
      <c r="F538" s="20">
        <v>12197744</v>
      </c>
      <c r="G538" s="20">
        <v>-59611708</v>
      </c>
    </row>
    <row r="539" spans="1:7" x14ac:dyDescent="0.2">
      <c r="A539" s="150">
        <f t="shared" si="8"/>
        <v>8</v>
      </c>
      <c r="B539" t="s">
        <v>664</v>
      </c>
      <c r="C539" t="s">
        <v>665</v>
      </c>
      <c r="D539" s="20">
        <v>-6037172</v>
      </c>
      <c r="E539" s="20">
        <v>0</v>
      </c>
      <c r="F539" s="20">
        <v>8199455</v>
      </c>
      <c r="G539" s="20">
        <v>-14236627</v>
      </c>
    </row>
    <row r="540" spans="1:7" x14ac:dyDescent="0.2">
      <c r="A540" s="150">
        <f t="shared" si="8"/>
        <v>10</v>
      </c>
      <c r="B540" t="s">
        <v>666</v>
      </c>
      <c r="C540" t="s">
        <v>667</v>
      </c>
      <c r="D540" s="20">
        <v>-6030153</v>
      </c>
      <c r="E540" s="20">
        <v>0</v>
      </c>
      <c r="F540" s="20">
        <v>8197129</v>
      </c>
      <c r="G540" s="20">
        <v>-14227282</v>
      </c>
    </row>
    <row r="541" spans="1:7" x14ac:dyDescent="0.2">
      <c r="A541" s="150">
        <f t="shared" si="8"/>
        <v>10</v>
      </c>
      <c r="B541" t="s">
        <v>668</v>
      </c>
      <c r="C541" t="s">
        <v>669</v>
      </c>
      <c r="D541" s="20">
        <v>-7019</v>
      </c>
      <c r="E541" s="20">
        <v>0</v>
      </c>
      <c r="F541" s="20">
        <v>2326</v>
      </c>
      <c r="G541" s="20">
        <v>-9345</v>
      </c>
    </row>
    <row r="542" spans="1:7" x14ac:dyDescent="0.2">
      <c r="A542" s="150">
        <f t="shared" si="8"/>
        <v>0</v>
      </c>
      <c r="B542"/>
      <c r="D542" s="20"/>
      <c r="E542" s="20"/>
      <c r="F542" s="20"/>
      <c r="G542" s="20"/>
    </row>
    <row r="543" spans="1:7" x14ac:dyDescent="0.2">
      <c r="A543" s="150">
        <f t="shared" si="8"/>
        <v>8</v>
      </c>
      <c r="B543" t="s">
        <v>671</v>
      </c>
      <c r="C543" t="s">
        <v>672</v>
      </c>
      <c r="D543" s="20">
        <v>0</v>
      </c>
      <c r="E543" s="20">
        <v>0</v>
      </c>
      <c r="F543" s="20">
        <v>1973895</v>
      </c>
      <c r="G543" s="20">
        <v>-1973895</v>
      </c>
    </row>
    <row r="544" spans="1:7" x14ac:dyDescent="0.2">
      <c r="A544" s="150">
        <f t="shared" si="8"/>
        <v>10</v>
      </c>
      <c r="B544" t="s">
        <v>674</v>
      </c>
      <c r="C544" t="s">
        <v>675</v>
      </c>
      <c r="D544" s="20">
        <v>0</v>
      </c>
      <c r="E544" s="20">
        <v>0</v>
      </c>
      <c r="F544" s="20">
        <v>1973895</v>
      </c>
      <c r="G544" s="20">
        <v>-1973895</v>
      </c>
    </row>
    <row r="545" spans="1:7" x14ac:dyDescent="0.2">
      <c r="A545" s="150">
        <f t="shared" si="8"/>
        <v>0</v>
      </c>
      <c r="B545"/>
      <c r="D545" s="20"/>
      <c r="E545" s="20"/>
      <c r="F545" s="20"/>
      <c r="G545" s="20"/>
    </row>
    <row r="546" spans="1:7" x14ac:dyDescent="0.2">
      <c r="A546" s="150">
        <f t="shared" si="8"/>
        <v>8</v>
      </c>
      <c r="B546" t="s">
        <v>678</v>
      </c>
      <c r="C546" t="s">
        <v>679</v>
      </c>
      <c r="D546" s="20">
        <v>-1084207</v>
      </c>
      <c r="E546" s="20">
        <v>0</v>
      </c>
      <c r="F546" s="20">
        <v>1088662</v>
      </c>
      <c r="G546" s="20">
        <v>-2172869</v>
      </c>
    </row>
    <row r="547" spans="1:7" x14ac:dyDescent="0.2">
      <c r="A547" s="150">
        <f t="shared" si="8"/>
        <v>10</v>
      </c>
      <c r="B547" t="s">
        <v>681</v>
      </c>
      <c r="C547" t="s">
        <v>682</v>
      </c>
      <c r="D547" s="20">
        <v>-1084207</v>
      </c>
      <c r="E547" s="20">
        <v>0</v>
      </c>
      <c r="F547" s="20">
        <v>1088662</v>
      </c>
      <c r="G547" s="20">
        <v>-2172869</v>
      </c>
    </row>
    <row r="548" spans="1:7" x14ac:dyDescent="0.2">
      <c r="A548" s="150">
        <f t="shared" si="8"/>
        <v>0</v>
      </c>
      <c r="B548"/>
      <c r="D548" s="20"/>
      <c r="E548" s="20"/>
      <c r="F548" s="20"/>
      <c r="G548" s="20"/>
    </row>
    <row r="549" spans="1:7" x14ac:dyDescent="0.2">
      <c r="A549" s="150">
        <f t="shared" si="8"/>
        <v>8</v>
      </c>
      <c r="B549" t="s">
        <v>2067</v>
      </c>
      <c r="C549" t="s">
        <v>2068</v>
      </c>
      <c r="D549" s="20">
        <v>-667818</v>
      </c>
      <c r="E549" s="20">
        <v>412194</v>
      </c>
      <c r="F549" s="20">
        <v>255624</v>
      </c>
      <c r="G549" s="20">
        <v>-511248</v>
      </c>
    </row>
    <row r="550" spans="1:7" x14ac:dyDescent="0.2">
      <c r="A550" s="150">
        <f t="shared" si="8"/>
        <v>10</v>
      </c>
      <c r="B550" t="s">
        <v>2069</v>
      </c>
      <c r="C550" t="s">
        <v>2070</v>
      </c>
      <c r="D550" s="20">
        <v>-667818</v>
      </c>
      <c r="E550" s="20">
        <v>412194</v>
      </c>
      <c r="F550" s="20">
        <v>255624</v>
      </c>
      <c r="G550" s="20">
        <v>-511248</v>
      </c>
    </row>
    <row r="551" spans="1:7" x14ac:dyDescent="0.2">
      <c r="A551" s="150">
        <f t="shared" si="8"/>
        <v>0</v>
      </c>
      <c r="B551"/>
      <c r="D551" s="20"/>
      <c r="E551" s="20"/>
      <c r="F551" s="20"/>
      <c r="G551" s="20"/>
    </row>
    <row r="552" spans="1:7" x14ac:dyDescent="0.2">
      <c r="A552" s="150">
        <f t="shared" si="8"/>
        <v>8</v>
      </c>
      <c r="B552" t="s">
        <v>685</v>
      </c>
      <c r="C552" t="s">
        <v>686</v>
      </c>
      <c r="D552" s="20">
        <v>-164262</v>
      </c>
      <c r="E552" s="20">
        <v>0</v>
      </c>
      <c r="F552" s="20">
        <v>167453</v>
      </c>
      <c r="G552" s="20">
        <v>-331715</v>
      </c>
    </row>
    <row r="553" spans="1:7" x14ac:dyDescent="0.2">
      <c r="A553" s="150">
        <f t="shared" si="8"/>
        <v>10</v>
      </c>
      <c r="B553" t="s">
        <v>689</v>
      </c>
      <c r="C553" t="s">
        <v>690</v>
      </c>
      <c r="D553" s="20">
        <v>-164262</v>
      </c>
      <c r="E553" s="20">
        <v>0</v>
      </c>
      <c r="F553" s="20">
        <v>167453</v>
      </c>
      <c r="G553" s="20">
        <v>-331715</v>
      </c>
    </row>
    <row r="554" spans="1:7" x14ac:dyDescent="0.2">
      <c r="A554" s="150">
        <f t="shared" si="8"/>
        <v>0</v>
      </c>
      <c r="B554"/>
      <c r="D554" s="20"/>
      <c r="E554" s="20"/>
      <c r="F554" s="20"/>
      <c r="G554" s="20"/>
    </row>
    <row r="555" spans="1:7" x14ac:dyDescent="0.2">
      <c r="A555" s="150">
        <f t="shared" si="8"/>
        <v>8</v>
      </c>
      <c r="B555" t="s">
        <v>702</v>
      </c>
      <c r="C555" t="s">
        <v>703</v>
      </c>
      <c r="D555" s="20">
        <v>-514727</v>
      </c>
      <c r="E555" s="20">
        <v>0</v>
      </c>
      <c r="F555" s="20">
        <v>257471</v>
      </c>
      <c r="G555" s="20">
        <v>-772198</v>
      </c>
    </row>
    <row r="556" spans="1:7" x14ac:dyDescent="0.2">
      <c r="A556" s="150">
        <f t="shared" si="8"/>
        <v>10</v>
      </c>
      <c r="B556" t="s">
        <v>705</v>
      </c>
      <c r="C556" t="s">
        <v>706</v>
      </c>
      <c r="D556" s="20">
        <v>-514727</v>
      </c>
      <c r="E556" s="20">
        <v>0</v>
      </c>
      <c r="F556" s="20">
        <v>257471</v>
      </c>
      <c r="G556" s="20">
        <v>-772198</v>
      </c>
    </row>
    <row r="557" spans="1:7" x14ac:dyDescent="0.2">
      <c r="A557" s="150">
        <f t="shared" si="8"/>
        <v>0</v>
      </c>
      <c r="B557"/>
      <c r="D557" s="20"/>
      <c r="E557" s="20"/>
      <c r="F557" s="20"/>
      <c r="G557" s="20"/>
    </row>
    <row r="558" spans="1:7" x14ac:dyDescent="0.2">
      <c r="A558" s="150">
        <f t="shared" si="8"/>
        <v>8</v>
      </c>
      <c r="B558" t="s">
        <v>2071</v>
      </c>
      <c r="C558" t="s">
        <v>2072</v>
      </c>
      <c r="D558" s="20">
        <v>-143489</v>
      </c>
      <c r="E558" s="20">
        <v>0</v>
      </c>
      <c r="F558" s="20">
        <v>143260</v>
      </c>
      <c r="G558" s="20">
        <v>-286749</v>
      </c>
    </row>
    <row r="559" spans="1:7" x14ac:dyDescent="0.2">
      <c r="A559" s="150">
        <f t="shared" si="8"/>
        <v>10</v>
      </c>
      <c r="B559" t="s">
        <v>2073</v>
      </c>
      <c r="C559" t="s">
        <v>2074</v>
      </c>
      <c r="D559" s="20">
        <v>-143489</v>
      </c>
      <c r="E559" s="20">
        <v>0</v>
      </c>
      <c r="F559" s="20">
        <v>143260</v>
      </c>
      <c r="G559" s="20">
        <v>-286749</v>
      </c>
    </row>
    <row r="560" spans="1:7" x14ac:dyDescent="0.2">
      <c r="A560" s="150">
        <f t="shared" si="8"/>
        <v>0</v>
      </c>
      <c r="B560"/>
      <c r="D560" s="20"/>
      <c r="E560" s="20"/>
      <c r="F560" s="20"/>
      <c r="G560" s="20"/>
    </row>
    <row r="561" spans="1:7" x14ac:dyDescent="0.2">
      <c r="A561" s="150">
        <f t="shared" si="8"/>
        <v>8</v>
      </c>
      <c r="B561" t="s">
        <v>2075</v>
      </c>
      <c r="C561" t="s">
        <v>2076</v>
      </c>
      <c r="D561" s="20">
        <v>-111924</v>
      </c>
      <c r="E561" s="20">
        <v>0</v>
      </c>
      <c r="F561" s="20">
        <v>111924</v>
      </c>
      <c r="G561" s="20">
        <v>-223848</v>
      </c>
    </row>
    <row r="562" spans="1:7" x14ac:dyDescent="0.2">
      <c r="A562" s="150">
        <f t="shared" si="8"/>
        <v>10</v>
      </c>
      <c r="B562" t="s">
        <v>2077</v>
      </c>
      <c r="C562" t="s">
        <v>2078</v>
      </c>
      <c r="D562" s="20">
        <v>-111924</v>
      </c>
      <c r="E562" s="20">
        <v>0</v>
      </c>
      <c r="F562" s="20">
        <v>111924</v>
      </c>
      <c r="G562" s="20">
        <v>-223848</v>
      </c>
    </row>
    <row r="563" spans="1:7" x14ac:dyDescent="0.2">
      <c r="A563" s="150">
        <f t="shared" si="8"/>
        <v>0</v>
      </c>
      <c r="B563"/>
      <c r="D563" s="20"/>
      <c r="E563" s="20"/>
      <c r="F563" s="20"/>
      <c r="G563" s="20"/>
    </row>
    <row r="564" spans="1:7" x14ac:dyDescent="0.2">
      <c r="A564" s="150">
        <f t="shared" si="8"/>
        <v>8</v>
      </c>
      <c r="B564" t="s">
        <v>713</v>
      </c>
      <c r="C564" t="s">
        <v>714</v>
      </c>
      <c r="D564" s="20">
        <v>-39102559</v>
      </c>
      <c r="E564" s="20">
        <v>0</v>
      </c>
      <c r="F564" s="20">
        <v>0</v>
      </c>
      <c r="G564" s="20">
        <v>-39102559</v>
      </c>
    </row>
    <row r="565" spans="1:7" x14ac:dyDescent="0.2">
      <c r="A565" s="150">
        <f t="shared" si="8"/>
        <v>10</v>
      </c>
      <c r="B565" t="s">
        <v>715</v>
      </c>
      <c r="C565" t="s">
        <v>716</v>
      </c>
      <c r="D565" s="20">
        <v>-39102559</v>
      </c>
      <c r="E565" s="20">
        <v>0</v>
      </c>
      <c r="F565" s="20">
        <v>0</v>
      </c>
      <c r="G565" s="20">
        <v>-39102559</v>
      </c>
    </row>
    <row r="566" spans="1:7" x14ac:dyDescent="0.2">
      <c r="A566" s="150">
        <f t="shared" si="8"/>
        <v>0</v>
      </c>
      <c r="B566"/>
      <c r="D566" s="20"/>
      <c r="E566" s="20"/>
      <c r="F566" s="20"/>
      <c r="G566" s="20"/>
    </row>
    <row r="567" spans="1:7" x14ac:dyDescent="0.2">
      <c r="A567" s="150">
        <f t="shared" si="8"/>
        <v>6</v>
      </c>
      <c r="B567" t="s">
        <v>2079</v>
      </c>
      <c r="C567" t="s">
        <v>2080</v>
      </c>
      <c r="D567" s="20">
        <v>-15411499</v>
      </c>
      <c r="E567" s="20">
        <v>7705750</v>
      </c>
      <c r="F567" s="20">
        <v>0</v>
      </c>
      <c r="G567" s="20">
        <v>-7705749</v>
      </c>
    </row>
    <row r="568" spans="1:7" x14ac:dyDescent="0.2">
      <c r="A568" s="150">
        <f t="shared" si="8"/>
        <v>8</v>
      </c>
      <c r="B568" t="s">
        <v>2081</v>
      </c>
      <c r="C568" t="s">
        <v>2082</v>
      </c>
      <c r="D568" s="20">
        <v>-15411499</v>
      </c>
      <c r="E568" s="20">
        <v>7705750</v>
      </c>
      <c r="F568" s="20">
        <v>0</v>
      </c>
      <c r="G568" s="20">
        <v>-7705749</v>
      </c>
    </row>
    <row r="569" spans="1:7" x14ac:dyDescent="0.2">
      <c r="A569" s="150">
        <f t="shared" si="8"/>
        <v>10</v>
      </c>
      <c r="B569" t="s">
        <v>2083</v>
      </c>
      <c r="C569" t="s">
        <v>2084</v>
      </c>
      <c r="D569" s="20">
        <v>-15411499</v>
      </c>
      <c r="E569" s="20">
        <v>7705750</v>
      </c>
      <c r="F569" s="20">
        <v>0</v>
      </c>
      <c r="G569" s="20">
        <v>-7705749</v>
      </c>
    </row>
    <row r="570" spans="1:7" x14ac:dyDescent="0.2">
      <c r="A570" s="150">
        <f t="shared" si="8"/>
        <v>0</v>
      </c>
      <c r="B570"/>
      <c r="D570" s="20"/>
      <c r="E570" s="20"/>
      <c r="F570" s="20"/>
      <c r="G570" s="20"/>
    </row>
    <row r="571" spans="1:7" x14ac:dyDescent="0.2">
      <c r="A571" s="150">
        <f t="shared" si="8"/>
        <v>6</v>
      </c>
      <c r="B571" t="s">
        <v>718</v>
      </c>
      <c r="C571" t="s">
        <v>719</v>
      </c>
      <c r="D571" s="20">
        <v>-12017213.07</v>
      </c>
      <c r="E571" s="20">
        <v>3729199.17</v>
      </c>
      <c r="F571" s="20">
        <v>3729199.17</v>
      </c>
      <c r="G571" s="20">
        <v>-12017213.07</v>
      </c>
    </row>
    <row r="572" spans="1:7" x14ac:dyDescent="0.2">
      <c r="A572" s="150">
        <f t="shared" si="8"/>
        <v>8</v>
      </c>
      <c r="B572" t="s">
        <v>720</v>
      </c>
      <c r="C572" t="s">
        <v>721</v>
      </c>
      <c r="D572" s="20">
        <v>-12017213.07</v>
      </c>
      <c r="E572" s="20">
        <v>3729199.17</v>
      </c>
      <c r="F572" s="20">
        <v>3729199.17</v>
      </c>
      <c r="G572" s="20">
        <v>-12017213.07</v>
      </c>
    </row>
    <row r="573" spans="1:7" x14ac:dyDescent="0.2">
      <c r="A573" s="150">
        <f t="shared" si="8"/>
        <v>10</v>
      </c>
      <c r="B573" t="s">
        <v>722</v>
      </c>
      <c r="C573" t="s">
        <v>110</v>
      </c>
      <c r="D573" s="20">
        <v>-12017213.07</v>
      </c>
      <c r="E573" s="20">
        <v>3729199.17</v>
      </c>
      <c r="F573" s="20">
        <v>3729199.17</v>
      </c>
      <c r="G573" s="20">
        <v>-12017213.07</v>
      </c>
    </row>
    <row r="574" spans="1:7" x14ac:dyDescent="0.2">
      <c r="A574" s="150">
        <f t="shared" si="8"/>
        <v>0</v>
      </c>
      <c r="B574"/>
      <c r="D574" s="20"/>
      <c r="E574" s="20"/>
      <c r="F574" s="20"/>
      <c r="G574" s="20"/>
    </row>
    <row r="575" spans="1:7" x14ac:dyDescent="0.2">
      <c r="A575" s="150">
        <f t="shared" si="8"/>
        <v>6</v>
      </c>
      <c r="B575" t="s">
        <v>723</v>
      </c>
      <c r="C575" t="s">
        <v>724</v>
      </c>
      <c r="D575" s="20">
        <v>-74289283</v>
      </c>
      <c r="E575" s="20">
        <v>6169179</v>
      </c>
      <c r="F575" s="20">
        <v>12481476</v>
      </c>
      <c r="G575" s="20">
        <v>-80601580</v>
      </c>
    </row>
    <row r="576" spans="1:7" x14ac:dyDescent="0.2">
      <c r="A576" s="150">
        <f t="shared" si="8"/>
        <v>8</v>
      </c>
      <c r="B576" t="s">
        <v>725</v>
      </c>
      <c r="C576" t="s">
        <v>726</v>
      </c>
      <c r="D576" s="20">
        <v>-74009473</v>
      </c>
      <c r="E576" s="20">
        <v>5889369</v>
      </c>
      <c r="F576" s="20">
        <v>12201666</v>
      </c>
      <c r="G576" s="20">
        <v>-80321770</v>
      </c>
    </row>
    <row r="577" spans="1:7" x14ac:dyDescent="0.2">
      <c r="A577" s="150">
        <f t="shared" si="8"/>
        <v>10</v>
      </c>
      <c r="B577" t="s">
        <v>728</v>
      </c>
      <c r="C577" t="s">
        <v>729</v>
      </c>
      <c r="D577" s="20">
        <v>-71978290</v>
      </c>
      <c r="E577" s="20">
        <v>3858186</v>
      </c>
      <c r="F577" s="20">
        <v>9521016</v>
      </c>
      <c r="G577" s="20">
        <v>-77641120</v>
      </c>
    </row>
    <row r="578" spans="1:7" x14ac:dyDescent="0.2">
      <c r="A578" s="150">
        <f t="shared" si="8"/>
        <v>10</v>
      </c>
      <c r="B578" t="s">
        <v>732</v>
      </c>
      <c r="C578" t="s">
        <v>733</v>
      </c>
      <c r="D578" s="20">
        <v>-410655</v>
      </c>
      <c r="E578" s="20">
        <v>410655</v>
      </c>
      <c r="F578" s="20">
        <v>1293633</v>
      </c>
      <c r="G578" s="20">
        <v>-1293633</v>
      </c>
    </row>
    <row r="579" spans="1:7" x14ac:dyDescent="0.2">
      <c r="A579" s="150">
        <f t="shared" ref="A579:A642" si="9">+LEN(B579)</f>
        <v>10</v>
      </c>
      <c r="B579" t="s">
        <v>735</v>
      </c>
      <c r="C579" t="s">
        <v>736</v>
      </c>
      <c r="D579" s="20">
        <v>-1084207</v>
      </c>
      <c r="E579" s="20">
        <v>1084207</v>
      </c>
      <c r="F579" s="20">
        <v>1088662</v>
      </c>
      <c r="G579" s="20">
        <v>-1088662</v>
      </c>
    </row>
    <row r="580" spans="1:7" x14ac:dyDescent="0.2">
      <c r="A580" s="150">
        <f t="shared" si="9"/>
        <v>10</v>
      </c>
      <c r="B580" t="s">
        <v>738</v>
      </c>
      <c r="C580" t="s">
        <v>739</v>
      </c>
      <c r="D580" s="20">
        <v>-514727</v>
      </c>
      <c r="E580" s="20">
        <v>514727</v>
      </c>
      <c r="F580" s="20">
        <v>257471</v>
      </c>
      <c r="G580" s="20">
        <v>-257471</v>
      </c>
    </row>
    <row r="581" spans="1:7" x14ac:dyDescent="0.2">
      <c r="A581" s="150">
        <f t="shared" si="9"/>
        <v>10</v>
      </c>
      <c r="B581" t="s">
        <v>2085</v>
      </c>
      <c r="C581" t="s">
        <v>2086</v>
      </c>
      <c r="D581" s="20">
        <v>-21594</v>
      </c>
      <c r="E581" s="20">
        <v>21594</v>
      </c>
      <c r="F581" s="20">
        <v>40884</v>
      </c>
      <c r="G581" s="20">
        <v>-40884</v>
      </c>
    </row>
    <row r="582" spans="1:7" x14ac:dyDescent="0.2">
      <c r="A582" s="150">
        <f t="shared" si="9"/>
        <v>8</v>
      </c>
      <c r="B582" t="s">
        <v>2087</v>
      </c>
      <c r="C582" t="s">
        <v>2088</v>
      </c>
      <c r="D582" s="20">
        <v>-279810</v>
      </c>
      <c r="E582" s="20">
        <v>279810</v>
      </c>
      <c r="F582" s="20">
        <v>279810</v>
      </c>
      <c r="G582" s="20">
        <v>-279810</v>
      </c>
    </row>
    <row r="583" spans="1:7" x14ac:dyDescent="0.2">
      <c r="A583" s="150">
        <f t="shared" si="9"/>
        <v>0</v>
      </c>
      <c r="B583"/>
      <c r="D583" s="20"/>
      <c r="E583" s="20"/>
      <c r="F583" s="20"/>
      <c r="G583" s="20"/>
    </row>
    <row r="584" spans="1:7" x14ac:dyDescent="0.2">
      <c r="A584" s="150">
        <f t="shared" si="9"/>
        <v>6</v>
      </c>
      <c r="B584" t="s">
        <v>744</v>
      </c>
      <c r="C584" t="s">
        <v>745</v>
      </c>
      <c r="D584" s="20">
        <v>-7396677</v>
      </c>
      <c r="E584" s="20">
        <v>0</v>
      </c>
      <c r="F584" s="20">
        <v>0</v>
      </c>
      <c r="G584" s="20">
        <v>-7396677</v>
      </c>
    </row>
    <row r="585" spans="1:7" x14ac:dyDescent="0.2">
      <c r="A585" s="150">
        <f t="shared" si="9"/>
        <v>8</v>
      </c>
      <c r="B585" t="s">
        <v>748</v>
      </c>
      <c r="C585" t="s">
        <v>749</v>
      </c>
      <c r="D585" s="20">
        <v>-7396677</v>
      </c>
      <c r="E585" s="20">
        <v>0</v>
      </c>
      <c r="F585" s="20">
        <v>0</v>
      </c>
      <c r="G585" s="20">
        <v>-7396677</v>
      </c>
    </row>
    <row r="586" spans="1:7" x14ac:dyDescent="0.2">
      <c r="A586" s="150">
        <f t="shared" si="9"/>
        <v>10</v>
      </c>
      <c r="B586" t="s">
        <v>751</v>
      </c>
      <c r="C586" t="s">
        <v>752</v>
      </c>
      <c r="D586" s="20">
        <v>-7396677</v>
      </c>
      <c r="E586" s="20">
        <v>0</v>
      </c>
      <c r="F586" s="20">
        <v>0</v>
      </c>
      <c r="G586" s="20">
        <v>-7396677</v>
      </c>
    </row>
    <row r="587" spans="1:7" x14ac:dyDescent="0.2">
      <c r="A587" s="150">
        <f t="shared" si="9"/>
        <v>0</v>
      </c>
      <c r="B587"/>
      <c r="D587" s="20"/>
      <c r="E587" s="20"/>
      <c r="F587" s="20"/>
      <c r="G587" s="20"/>
    </row>
    <row r="588" spans="1:7" x14ac:dyDescent="0.2">
      <c r="A588" s="214">
        <f t="shared" si="9"/>
        <v>4</v>
      </c>
      <c r="B588" s="24" t="s">
        <v>754</v>
      </c>
      <c r="C588" s="24" t="s">
        <v>47</v>
      </c>
      <c r="D588" s="20">
        <v>-29541838.600000001</v>
      </c>
      <c r="E588" s="20">
        <v>14121250.9</v>
      </c>
      <c r="F588" s="20">
        <v>54733410</v>
      </c>
      <c r="G588" s="25">
        <v>-70153997.700000003</v>
      </c>
    </row>
    <row r="589" spans="1:7" x14ac:dyDescent="0.2">
      <c r="A589" s="150">
        <f t="shared" si="9"/>
        <v>6</v>
      </c>
      <c r="B589" t="s">
        <v>756</v>
      </c>
      <c r="C589" t="s">
        <v>757</v>
      </c>
      <c r="D589" s="20">
        <v>-47462347</v>
      </c>
      <c r="E589" s="20">
        <v>0</v>
      </c>
      <c r="F589" s="20">
        <v>54733410</v>
      </c>
      <c r="G589" s="20">
        <v>-102195757</v>
      </c>
    </row>
    <row r="590" spans="1:7" x14ac:dyDescent="0.2">
      <c r="A590" s="150">
        <f t="shared" si="9"/>
        <v>8</v>
      </c>
      <c r="B590" t="s">
        <v>760</v>
      </c>
      <c r="C590" t="s">
        <v>761</v>
      </c>
      <c r="D590" s="20">
        <v>-47462347</v>
      </c>
      <c r="E590" s="20">
        <v>0</v>
      </c>
      <c r="F590" s="20">
        <v>54733410</v>
      </c>
      <c r="G590" s="20">
        <v>-102195757</v>
      </c>
    </row>
    <row r="591" spans="1:7" x14ac:dyDescent="0.2">
      <c r="A591" s="150">
        <f t="shared" si="9"/>
        <v>10</v>
      </c>
      <c r="B591" t="s">
        <v>764</v>
      </c>
      <c r="C591" t="s">
        <v>765</v>
      </c>
      <c r="D591" s="20">
        <v>-47462347</v>
      </c>
      <c r="E591" s="20">
        <v>0</v>
      </c>
      <c r="F591" s="20">
        <v>54733410</v>
      </c>
      <c r="G591" s="20">
        <v>-102195757</v>
      </c>
    </row>
    <row r="592" spans="1:7" x14ac:dyDescent="0.2">
      <c r="A592" s="150">
        <f t="shared" si="9"/>
        <v>0</v>
      </c>
      <c r="B592"/>
      <c r="D592" s="20"/>
      <c r="E592" s="20"/>
      <c r="F592" s="20"/>
      <c r="G592" s="20"/>
    </row>
    <row r="593" spans="1:7" x14ac:dyDescent="0.2">
      <c r="A593" s="150">
        <f t="shared" si="9"/>
        <v>6</v>
      </c>
      <c r="B593" t="s">
        <v>767</v>
      </c>
      <c r="C593" t="s">
        <v>768</v>
      </c>
      <c r="D593" s="20">
        <v>186931</v>
      </c>
      <c r="E593" s="20">
        <v>1091894</v>
      </c>
      <c r="F593" s="20">
        <v>0</v>
      </c>
      <c r="G593" s="20">
        <v>1278825</v>
      </c>
    </row>
    <row r="594" spans="1:7" x14ac:dyDescent="0.2">
      <c r="A594" s="150">
        <f t="shared" si="9"/>
        <v>8</v>
      </c>
      <c r="B594" t="s">
        <v>770</v>
      </c>
      <c r="C594" t="s">
        <v>771</v>
      </c>
      <c r="D594" s="20">
        <v>186931</v>
      </c>
      <c r="E594" s="20">
        <v>1091894</v>
      </c>
      <c r="F594" s="20">
        <v>0</v>
      </c>
      <c r="G594" s="20">
        <v>1278825</v>
      </c>
    </row>
    <row r="595" spans="1:7" x14ac:dyDescent="0.2">
      <c r="A595" s="150">
        <f t="shared" si="9"/>
        <v>10</v>
      </c>
      <c r="B595" t="s">
        <v>776</v>
      </c>
      <c r="C595" t="s">
        <v>777</v>
      </c>
      <c r="D595" s="20">
        <v>186931</v>
      </c>
      <c r="E595" s="20">
        <v>1091894</v>
      </c>
      <c r="F595" s="20">
        <v>0</v>
      </c>
      <c r="G595" s="20">
        <v>1278825</v>
      </c>
    </row>
    <row r="596" spans="1:7" x14ac:dyDescent="0.2">
      <c r="A596" s="150">
        <f t="shared" si="9"/>
        <v>0</v>
      </c>
      <c r="B596"/>
      <c r="D596" s="20"/>
      <c r="E596" s="20"/>
      <c r="F596" s="20"/>
      <c r="G596" s="20"/>
    </row>
    <row r="597" spans="1:7" x14ac:dyDescent="0.2">
      <c r="A597" s="150">
        <f t="shared" si="9"/>
        <v>6</v>
      </c>
      <c r="B597" t="s">
        <v>780</v>
      </c>
      <c r="C597" t="s">
        <v>781</v>
      </c>
      <c r="D597" s="20">
        <v>4501174.4000000004</v>
      </c>
      <c r="E597" s="20">
        <v>13029356.9</v>
      </c>
      <c r="F597" s="20">
        <v>0</v>
      </c>
      <c r="G597" s="20">
        <v>17530531.300000001</v>
      </c>
    </row>
    <row r="598" spans="1:7" x14ac:dyDescent="0.2">
      <c r="A598" s="150">
        <f t="shared" si="9"/>
        <v>8</v>
      </c>
      <c r="B598" t="s">
        <v>783</v>
      </c>
      <c r="C598" t="s">
        <v>784</v>
      </c>
      <c r="D598" s="20">
        <v>4501174.4000000004</v>
      </c>
      <c r="E598" s="20">
        <v>13029356.9</v>
      </c>
      <c r="F598" s="20">
        <v>0</v>
      </c>
      <c r="G598" s="20">
        <v>17530531.300000001</v>
      </c>
    </row>
    <row r="599" spans="1:7" x14ac:dyDescent="0.2">
      <c r="A599" s="150">
        <f t="shared" si="9"/>
        <v>10</v>
      </c>
      <c r="B599" t="s">
        <v>787</v>
      </c>
      <c r="C599" t="s">
        <v>788</v>
      </c>
      <c r="D599" s="20">
        <v>4501174.4000000004</v>
      </c>
      <c r="E599" s="20">
        <v>13029356.9</v>
      </c>
      <c r="F599" s="20">
        <v>0</v>
      </c>
      <c r="G599" s="20">
        <v>17530531.300000001</v>
      </c>
    </row>
    <row r="600" spans="1:7" x14ac:dyDescent="0.2">
      <c r="A600" s="150">
        <f t="shared" si="9"/>
        <v>0</v>
      </c>
      <c r="B600"/>
      <c r="D600" s="20"/>
      <c r="E600" s="20"/>
      <c r="F600" s="20"/>
      <c r="G600" s="20"/>
    </row>
    <row r="601" spans="1:7" x14ac:dyDescent="0.2">
      <c r="A601" s="150">
        <f t="shared" si="9"/>
        <v>6</v>
      </c>
      <c r="B601" t="s">
        <v>792</v>
      </c>
      <c r="C601" t="s">
        <v>793</v>
      </c>
      <c r="D601" s="20">
        <v>13232403</v>
      </c>
      <c r="E601" s="20">
        <v>0</v>
      </c>
      <c r="F601" s="20">
        <v>0</v>
      </c>
      <c r="G601" s="20">
        <v>13232403</v>
      </c>
    </row>
    <row r="602" spans="1:7" x14ac:dyDescent="0.2">
      <c r="A602" s="150">
        <f t="shared" si="9"/>
        <v>8</v>
      </c>
      <c r="B602" t="s">
        <v>794</v>
      </c>
      <c r="C602" t="s">
        <v>795</v>
      </c>
      <c r="D602" s="20">
        <v>13232403</v>
      </c>
      <c r="E602" s="20">
        <v>0</v>
      </c>
      <c r="F602" s="20">
        <v>0</v>
      </c>
      <c r="G602" s="20">
        <v>13232403</v>
      </c>
    </row>
    <row r="603" spans="1:7" x14ac:dyDescent="0.2">
      <c r="A603" s="150">
        <f t="shared" si="9"/>
        <v>10</v>
      </c>
      <c r="B603" t="s">
        <v>797</v>
      </c>
      <c r="C603" t="s">
        <v>798</v>
      </c>
      <c r="D603" s="20">
        <v>13232403</v>
      </c>
      <c r="E603" s="20">
        <v>0</v>
      </c>
      <c r="F603" s="20">
        <v>0</v>
      </c>
      <c r="G603" s="20">
        <v>13232403</v>
      </c>
    </row>
    <row r="604" spans="1:7" x14ac:dyDescent="0.2">
      <c r="A604" s="150">
        <f t="shared" si="9"/>
        <v>0</v>
      </c>
      <c r="B604"/>
      <c r="D604" s="20"/>
      <c r="E604" s="20"/>
      <c r="F604" s="20"/>
      <c r="G604" s="20"/>
    </row>
    <row r="605" spans="1:7" x14ac:dyDescent="0.2">
      <c r="A605" s="214">
        <f t="shared" si="9"/>
        <v>4</v>
      </c>
      <c r="B605" s="24" t="s">
        <v>817</v>
      </c>
      <c r="C605" s="24" t="s">
        <v>48</v>
      </c>
      <c r="D605" s="20">
        <v>-3045750314.7999997</v>
      </c>
      <c r="E605" s="20">
        <v>4786876501.6400003</v>
      </c>
      <c r="F605" s="20">
        <v>4550725423.4399996</v>
      </c>
      <c r="G605" s="25">
        <v>-2809599236.599999</v>
      </c>
    </row>
    <row r="606" spans="1:7" x14ac:dyDescent="0.2">
      <c r="A606" s="150">
        <f t="shared" si="9"/>
        <v>6</v>
      </c>
      <c r="B606" t="s">
        <v>818</v>
      </c>
      <c r="C606" t="s">
        <v>819</v>
      </c>
      <c r="D606" s="20">
        <v>-2481896.7999999998</v>
      </c>
      <c r="E606" s="20">
        <v>2228075</v>
      </c>
      <c r="F606" s="20">
        <v>564478</v>
      </c>
      <c r="G606" s="20">
        <v>-818299.79999999981</v>
      </c>
    </row>
    <row r="607" spans="1:7" x14ac:dyDescent="0.2">
      <c r="A607" s="150">
        <f t="shared" si="9"/>
        <v>6</v>
      </c>
      <c r="B607" t="s">
        <v>818</v>
      </c>
      <c r="C607" t="s">
        <v>2089</v>
      </c>
      <c r="D607" s="20">
        <v>-470650</v>
      </c>
      <c r="E607" s="20">
        <v>0</v>
      </c>
      <c r="F607" s="20">
        <v>0</v>
      </c>
      <c r="G607" s="20">
        <v>-470650</v>
      </c>
    </row>
    <row r="608" spans="1:7" x14ac:dyDescent="0.2">
      <c r="A608" s="150">
        <f t="shared" si="9"/>
        <v>8</v>
      </c>
      <c r="B608" t="s">
        <v>820</v>
      </c>
      <c r="C608" t="s">
        <v>821</v>
      </c>
      <c r="D608" s="20">
        <v>-2481896.7999999998</v>
      </c>
      <c r="E608" s="20">
        <v>2228075</v>
      </c>
      <c r="F608" s="20">
        <v>564478</v>
      </c>
      <c r="G608" s="20">
        <v>-818299.79999999981</v>
      </c>
    </row>
    <row r="609" spans="1:7" x14ac:dyDescent="0.2">
      <c r="A609" s="150">
        <f t="shared" si="9"/>
        <v>10</v>
      </c>
      <c r="B609" t="s">
        <v>822</v>
      </c>
      <c r="C609" t="s">
        <v>821</v>
      </c>
      <c r="D609" s="20">
        <v>-2481896.7999999998</v>
      </c>
      <c r="E609" s="20">
        <v>2228075</v>
      </c>
      <c r="F609" s="20">
        <v>564478</v>
      </c>
      <c r="G609" s="20">
        <v>-818299.79999999981</v>
      </c>
    </row>
    <row r="610" spans="1:7" x14ac:dyDescent="0.2">
      <c r="A610" s="150">
        <f t="shared" si="9"/>
        <v>0</v>
      </c>
      <c r="B610"/>
      <c r="D610" s="20"/>
      <c r="E610" s="20"/>
      <c r="F610" s="20"/>
      <c r="G610" s="20"/>
    </row>
    <row r="611" spans="1:7" x14ac:dyDescent="0.2">
      <c r="A611" s="150">
        <f t="shared" si="9"/>
        <v>8</v>
      </c>
      <c r="B611" t="s">
        <v>2090</v>
      </c>
      <c r="C611" t="s">
        <v>2091</v>
      </c>
      <c r="D611" s="20">
        <v>-470650</v>
      </c>
      <c r="E611" s="20">
        <v>0</v>
      </c>
      <c r="F611" s="20">
        <v>0</v>
      </c>
      <c r="G611" s="20">
        <v>-470650</v>
      </c>
    </row>
    <row r="612" spans="1:7" x14ac:dyDescent="0.2">
      <c r="A612" s="150">
        <f t="shared" si="9"/>
        <v>10</v>
      </c>
      <c r="B612" t="s">
        <v>2092</v>
      </c>
      <c r="C612" t="s">
        <v>94</v>
      </c>
      <c r="D612" s="20">
        <v>-470650</v>
      </c>
      <c r="E612" s="20">
        <v>0</v>
      </c>
      <c r="F612" s="20">
        <v>0</v>
      </c>
      <c r="G612" s="20">
        <v>-470650</v>
      </c>
    </row>
    <row r="613" spans="1:7" x14ac:dyDescent="0.2">
      <c r="A613" s="150">
        <f t="shared" si="9"/>
        <v>0</v>
      </c>
      <c r="B613"/>
      <c r="D613" s="20"/>
      <c r="E613" s="20"/>
      <c r="F613" s="20"/>
      <c r="G613" s="20"/>
    </row>
    <row r="614" spans="1:7" x14ac:dyDescent="0.2">
      <c r="A614" s="150">
        <f t="shared" si="9"/>
        <v>6</v>
      </c>
      <c r="B614" t="s">
        <v>829</v>
      </c>
      <c r="C614" t="s">
        <v>830</v>
      </c>
      <c r="D614" s="20">
        <v>-7.2759576141834259E-12</v>
      </c>
      <c r="E614" s="20">
        <v>91180.9</v>
      </c>
      <c r="F614" s="20">
        <v>91180.9</v>
      </c>
      <c r="G614" s="20">
        <v>0</v>
      </c>
    </row>
    <row r="615" spans="1:7" x14ac:dyDescent="0.2">
      <c r="A615" s="150">
        <f t="shared" si="9"/>
        <v>8</v>
      </c>
      <c r="B615" t="s">
        <v>833</v>
      </c>
      <c r="C615" t="s">
        <v>830</v>
      </c>
      <c r="D615" s="20">
        <v>-7.2759576141834259E-12</v>
      </c>
      <c r="E615" s="20">
        <v>91180.9</v>
      </c>
      <c r="F615" s="20">
        <v>91180.9</v>
      </c>
      <c r="G615" s="20">
        <v>0</v>
      </c>
    </row>
    <row r="616" spans="1:7" x14ac:dyDescent="0.2">
      <c r="A616" s="150">
        <f t="shared" si="9"/>
        <v>10</v>
      </c>
      <c r="B616" t="s">
        <v>836</v>
      </c>
      <c r="C616" t="s">
        <v>830</v>
      </c>
      <c r="D616" s="20">
        <v>-7.2759576141834259E-12</v>
      </c>
      <c r="E616" s="20">
        <v>91180.9</v>
      </c>
      <c r="F616" s="20">
        <v>91180.9</v>
      </c>
      <c r="G616" s="20">
        <v>0</v>
      </c>
    </row>
    <row r="617" spans="1:7" x14ac:dyDescent="0.2">
      <c r="A617" s="150">
        <f t="shared" si="9"/>
        <v>0</v>
      </c>
      <c r="B617"/>
      <c r="D617" s="20"/>
      <c r="E617" s="20"/>
      <c r="F617" s="20"/>
      <c r="G617" s="20"/>
    </row>
    <row r="618" spans="1:7" x14ac:dyDescent="0.2">
      <c r="A618" s="150">
        <f t="shared" si="9"/>
        <v>6</v>
      </c>
      <c r="B618" t="s">
        <v>839</v>
      </c>
      <c r="C618" t="s">
        <v>840</v>
      </c>
      <c r="D618" s="20">
        <v>-3422200</v>
      </c>
      <c r="E618" s="20">
        <v>3422200</v>
      </c>
      <c r="F618" s="20">
        <v>1374000</v>
      </c>
      <c r="G618" s="20">
        <v>-1374000</v>
      </c>
    </row>
    <row r="619" spans="1:7" x14ac:dyDescent="0.2">
      <c r="A619" s="150">
        <f t="shared" si="9"/>
        <v>8</v>
      </c>
      <c r="B619" t="s">
        <v>843</v>
      </c>
      <c r="C619" t="s">
        <v>844</v>
      </c>
      <c r="D619" s="20">
        <v>-2053300</v>
      </c>
      <c r="E619" s="20">
        <v>2053300</v>
      </c>
      <c r="F619" s="20">
        <v>824400</v>
      </c>
      <c r="G619" s="20">
        <v>-824400</v>
      </c>
    </row>
    <row r="620" spans="1:7" x14ac:dyDescent="0.2">
      <c r="A620" s="150">
        <f t="shared" si="9"/>
        <v>10</v>
      </c>
      <c r="B620" t="s">
        <v>846</v>
      </c>
      <c r="C620" t="s">
        <v>847</v>
      </c>
      <c r="D620" s="20">
        <v>-2053300</v>
      </c>
      <c r="E620" s="20">
        <v>2053300</v>
      </c>
      <c r="F620" s="20">
        <v>824400</v>
      </c>
      <c r="G620" s="20">
        <v>-824400</v>
      </c>
    </row>
    <row r="621" spans="1:7" x14ac:dyDescent="0.2">
      <c r="A621" s="150">
        <f t="shared" si="9"/>
        <v>0</v>
      </c>
      <c r="B621"/>
      <c r="D621" s="20"/>
      <c r="E621" s="20"/>
      <c r="F621" s="20"/>
      <c r="G621" s="20"/>
    </row>
    <row r="622" spans="1:7" x14ac:dyDescent="0.2">
      <c r="A622" s="150">
        <f t="shared" si="9"/>
        <v>8</v>
      </c>
      <c r="B622" t="s">
        <v>850</v>
      </c>
      <c r="C622" t="s">
        <v>851</v>
      </c>
      <c r="D622" s="20">
        <v>-1368900</v>
      </c>
      <c r="E622" s="20">
        <v>1368900</v>
      </c>
      <c r="F622" s="20">
        <v>549600</v>
      </c>
      <c r="G622" s="20">
        <v>-549600</v>
      </c>
    </row>
    <row r="623" spans="1:7" x14ac:dyDescent="0.2">
      <c r="A623" s="150">
        <f t="shared" si="9"/>
        <v>10</v>
      </c>
      <c r="B623" t="s">
        <v>853</v>
      </c>
      <c r="C623" t="s">
        <v>854</v>
      </c>
      <c r="D623" s="20">
        <v>-1368900</v>
      </c>
      <c r="E623" s="20">
        <v>1368900</v>
      </c>
      <c r="F623" s="20">
        <v>549600</v>
      </c>
      <c r="G623" s="20">
        <v>-549600</v>
      </c>
    </row>
    <row r="624" spans="1:7" x14ac:dyDescent="0.2">
      <c r="A624" s="150">
        <f t="shared" si="9"/>
        <v>0</v>
      </c>
      <c r="B624"/>
      <c r="D624" s="20"/>
      <c r="E624" s="20"/>
      <c r="F624" s="20"/>
      <c r="G624" s="20"/>
    </row>
    <row r="625" spans="1:7" x14ac:dyDescent="0.2">
      <c r="A625" s="150">
        <f t="shared" si="9"/>
        <v>6</v>
      </c>
      <c r="B625" t="s">
        <v>856</v>
      </c>
      <c r="C625" t="s">
        <v>857</v>
      </c>
      <c r="D625" s="20">
        <v>-5915283.0000000047</v>
      </c>
      <c r="E625" s="20">
        <v>24785918</v>
      </c>
      <c r="F625" s="20">
        <v>26949286</v>
      </c>
      <c r="G625" s="20">
        <v>-8078651.0000000037</v>
      </c>
    </row>
    <row r="626" spans="1:7" x14ac:dyDescent="0.2">
      <c r="A626" s="150">
        <f t="shared" si="9"/>
        <v>8</v>
      </c>
      <c r="B626" t="s">
        <v>860</v>
      </c>
      <c r="C626" t="s">
        <v>861</v>
      </c>
      <c r="D626" s="20">
        <v>-3976487.0000000047</v>
      </c>
      <c r="E626" s="20">
        <v>14814533</v>
      </c>
      <c r="F626" s="20">
        <v>18916697</v>
      </c>
      <c r="G626" s="20">
        <v>-8078651.0000000037</v>
      </c>
    </row>
    <row r="627" spans="1:7" x14ac:dyDescent="0.2">
      <c r="A627" s="150">
        <f t="shared" si="9"/>
        <v>10</v>
      </c>
      <c r="B627" t="s">
        <v>864</v>
      </c>
      <c r="C627" t="s">
        <v>865</v>
      </c>
      <c r="D627" s="20">
        <v>-3976487.0000000047</v>
      </c>
      <c r="E627" s="20">
        <v>14814533</v>
      </c>
      <c r="F627" s="20">
        <v>18916697</v>
      </c>
      <c r="G627" s="20">
        <v>-8078651.0000000037</v>
      </c>
    </row>
    <row r="628" spans="1:7" x14ac:dyDescent="0.2">
      <c r="A628" s="150">
        <f t="shared" si="9"/>
        <v>0</v>
      </c>
      <c r="B628"/>
      <c r="D628" s="20"/>
      <c r="E628" s="20"/>
      <c r="F628" s="20"/>
      <c r="G628" s="20"/>
    </row>
    <row r="629" spans="1:7" x14ac:dyDescent="0.2">
      <c r="A629" s="150">
        <f t="shared" si="9"/>
        <v>8</v>
      </c>
      <c r="B629" t="s">
        <v>868</v>
      </c>
      <c r="C629" t="s">
        <v>869</v>
      </c>
      <c r="D629" s="20">
        <v>0</v>
      </c>
      <c r="E629" s="20">
        <v>506753</v>
      </c>
      <c r="F629" s="20">
        <v>506753</v>
      </c>
      <c r="G629" s="20">
        <v>0</v>
      </c>
    </row>
    <row r="630" spans="1:7" x14ac:dyDescent="0.2">
      <c r="A630" s="150">
        <f t="shared" si="9"/>
        <v>10</v>
      </c>
      <c r="B630" t="s">
        <v>872</v>
      </c>
      <c r="C630" t="s">
        <v>873</v>
      </c>
      <c r="D630" s="20">
        <v>0</v>
      </c>
      <c r="E630" s="20">
        <v>506753</v>
      </c>
      <c r="F630" s="20">
        <v>506753</v>
      </c>
      <c r="G630" s="20">
        <v>0</v>
      </c>
    </row>
    <row r="631" spans="1:7" x14ac:dyDescent="0.2">
      <c r="A631" s="150">
        <f t="shared" si="9"/>
        <v>0</v>
      </c>
      <c r="B631"/>
      <c r="D631" s="20"/>
      <c r="E631" s="20"/>
      <c r="F631" s="20"/>
      <c r="G631" s="20"/>
    </row>
    <row r="632" spans="1:7" x14ac:dyDescent="0.2">
      <c r="A632" s="150">
        <f t="shared" si="9"/>
        <v>8</v>
      </c>
      <c r="B632" t="s">
        <v>882</v>
      </c>
      <c r="C632" t="s">
        <v>883</v>
      </c>
      <c r="D632" s="20">
        <v>-1938796</v>
      </c>
      <c r="E632" s="20">
        <v>9464632</v>
      </c>
      <c r="F632" s="20">
        <v>7525836</v>
      </c>
      <c r="G632" s="20">
        <v>0</v>
      </c>
    </row>
    <row r="633" spans="1:7" x14ac:dyDescent="0.2">
      <c r="A633" s="150">
        <f t="shared" si="9"/>
        <v>10</v>
      </c>
      <c r="B633" t="s">
        <v>884</v>
      </c>
      <c r="C633" t="s">
        <v>885</v>
      </c>
      <c r="D633" s="20">
        <v>-1938796</v>
      </c>
      <c r="E633" s="20">
        <v>9464632</v>
      </c>
      <c r="F633" s="20">
        <v>7525836</v>
      </c>
      <c r="G633" s="20">
        <v>0</v>
      </c>
    </row>
    <row r="634" spans="1:7" x14ac:dyDescent="0.2">
      <c r="A634" s="150">
        <f t="shared" si="9"/>
        <v>0</v>
      </c>
      <c r="B634"/>
      <c r="D634" s="20"/>
      <c r="E634" s="20"/>
      <c r="F634" s="20"/>
      <c r="G634" s="20"/>
    </row>
    <row r="635" spans="1:7" x14ac:dyDescent="0.2">
      <c r="A635" s="150">
        <f t="shared" si="9"/>
        <v>6</v>
      </c>
      <c r="B635" t="s">
        <v>889</v>
      </c>
      <c r="C635" t="s">
        <v>890</v>
      </c>
      <c r="D635" s="20">
        <v>-16761296</v>
      </c>
      <c r="E635" s="20">
        <v>3441080</v>
      </c>
      <c r="F635" s="20">
        <v>3441080</v>
      </c>
      <c r="G635" s="20">
        <v>-16761296</v>
      </c>
    </row>
    <row r="636" spans="1:7" x14ac:dyDescent="0.2">
      <c r="A636" s="150">
        <f t="shared" si="9"/>
        <v>8</v>
      </c>
      <c r="B636" t="s">
        <v>892</v>
      </c>
      <c r="C636" t="s">
        <v>893</v>
      </c>
      <c r="D636" s="20">
        <v>-16761296</v>
      </c>
      <c r="E636" s="20">
        <v>3441080</v>
      </c>
      <c r="F636" s="20">
        <v>3441080</v>
      </c>
      <c r="G636" s="20">
        <v>-16761296</v>
      </c>
    </row>
    <row r="637" spans="1:7" x14ac:dyDescent="0.2">
      <c r="A637" s="150">
        <f t="shared" si="9"/>
        <v>10</v>
      </c>
      <c r="B637" t="s">
        <v>896</v>
      </c>
      <c r="C637" t="s">
        <v>897</v>
      </c>
      <c r="D637" s="20">
        <v>-16761296</v>
      </c>
      <c r="E637" s="20">
        <v>3441080</v>
      </c>
      <c r="F637" s="20">
        <v>3441080</v>
      </c>
      <c r="G637" s="20">
        <v>-16761296</v>
      </c>
    </row>
    <row r="638" spans="1:7" x14ac:dyDescent="0.2">
      <c r="A638" s="150">
        <f t="shared" si="9"/>
        <v>0</v>
      </c>
      <c r="B638"/>
      <c r="D638" s="20"/>
      <c r="E638" s="20"/>
      <c r="F638" s="20"/>
      <c r="G638" s="20"/>
    </row>
    <row r="639" spans="1:7" x14ac:dyDescent="0.2">
      <c r="A639" s="150">
        <f t="shared" si="9"/>
        <v>6</v>
      </c>
      <c r="B639" t="s">
        <v>902</v>
      </c>
      <c r="C639" t="s">
        <v>66</v>
      </c>
      <c r="D639" s="20">
        <v>-329893491.45999992</v>
      </c>
      <c r="E639" s="20">
        <v>597640212.24000001</v>
      </c>
      <c r="F639" s="20">
        <v>630438107.03999996</v>
      </c>
      <c r="G639" s="20">
        <v>-362691386.25999987</v>
      </c>
    </row>
    <row r="640" spans="1:7" x14ac:dyDescent="0.2">
      <c r="A640" s="150">
        <f t="shared" si="9"/>
        <v>8</v>
      </c>
      <c r="B640" t="s">
        <v>905</v>
      </c>
      <c r="C640" t="s">
        <v>66</v>
      </c>
      <c r="D640" s="20">
        <v>-329893491.45999992</v>
      </c>
      <c r="E640" s="20">
        <v>597640212.24000001</v>
      </c>
      <c r="F640" s="20">
        <v>630438107.03999996</v>
      </c>
      <c r="G640" s="20">
        <v>-362691386.25999987</v>
      </c>
    </row>
    <row r="641" spans="1:7" x14ac:dyDescent="0.2">
      <c r="A641" s="150">
        <f t="shared" si="9"/>
        <v>10</v>
      </c>
      <c r="B641" t="s">
        <v>908</v>
      </c>
      <c r="C641" t="s">
        <v>909</v>
      </c>
      <c r="D641" s="20">
        <v>-305667331.45999992</v>
      </c>
      <c r="E641" s="20">
        <v>543625265.24000001</v>
      </c>
      <c r="F641" s="20">
        <v>599882841.03999996</v>
      </c>
      <c r="G641" s="20">
        <v>-361924907.25999987</v>
      </c>
    </row>
    <row r="642" spans="1:7" x14ac:dyDescent="0.2">
      <c r="A642" s="150">
        <f t="shared" si="9"/>
        <v>10</v>
      </c>
      <c r="B642" t="s">
        <v>910</v>
      </c>
      <c r="C642" t="s">
        <v>68</v>
      </c>
      <c r="D642" s="20">
        <v>-24226160</v>
      </c>
      <c r="E642" s="20">
        <v>54014947</v>
      </c>
      <c r="F642" s="20">
        <v>30555266</v>
      </c>
      <c r="G642" s="20">
        <v>-766479</v>
      </c>
    </row>
    <row r="643" spans="1:7" x14ac:dyDescent="0.2">
      <c r="A643" s="150">
        <f t="shared" ref="A643:A706" si="10">+LEN(B643)</f>
        <v>0</v>
      </c>
      <c r="B643"/>
      <c r="D643" s="20"/>
      <c r="E643" s="20"/>
      <c r="F643" s="20"/>
      <c r="G643" s="20"/>
    </row>
    <row r="644" spans="1:7" x14ac:dyDescent="0.2">
      <c r="A644" s="150">
        <f t="shared" si="10"/>
        <v>6</v>
      </c>
      <c r="B644" t="s">
        <v>913</v>
      </c>
      <c r="C644" t="s">
        <v>914</v>
      </c>
      <c r="D644" s="20">
        <v>-195469393.08999997</v>
      </c>
      <c r="E644" s="20">
        <v>4146428139.5</v>
      </c>
      <c r="F644" s="20">
        <v>3874578894.5</v>
      </c>
      <c r="G644" s="20">
        <v>76379851.909999847</v>
      </c>
    </row>
    <row r="645" spans="1:7" x14ac:dyDescent="0.2">
      <c r="A645" s="150">
        <f t="shared" si="10"/>
        <v>8</v>
      </c>
      <c r="B645" t="s">
        <v>915</v>
      </c>
      <c r="C645" t="s">
        <v>916</v>
      </c>
      <c r="D645" s="20">
        <v>-71156663</v>
      </c>
      <c r="E645" s="20">
        <v>4037167460</v>
      </c>
      <c r="F645" s="20">
        <v>3685330280</v>
      </c>
      <c r="G645" s="20">
        <v>280680517</v>
      </c>
    </row>
    <row r="646" spans="1:7" x14ac:dyDescent="0.2">
      <c r="A646" s="150">
        <f t="shared" si="10"/>
        <v>10</v>
      </c>
      <c r="B646" t="s">
        <v>918</v>
      </c>
      <c r="C646" t="s">
        <v>919</v>
      </c>
      <c r="D646" s="20">
        <v>-71156663</v>
      </c>
      <c r="E646" s="20">
        <v>4037167460</v>
      </c>
      <c r="F646" s="20">
        <v>3685330280</v>
      </c>
      <c r="G646" s="20">
        <v>280680517</v>
      </c>
    </row>
    <row r="647" spans="1:7" x14ac:dyDescent="0.2">
      <c r="A647" s="150">
        <f t="shared" si="10"/>
        <v>0</v>
      </c>
      <c r="B647"/>
      <c r="D647" s="20"/>
      <c r="E647" s="20"/>
      <c r="F647" s="20"/>
      <c r="G647" s="20"/>
    </row>
    <row r="648" spans="1:7" x14ac:dyDescent="0.2">
      <c r="A648" s="150">
        <f t="shared" si="10"/>
        <v>8</v>
      </c>
      <c r="B648" t="s">
        <v>2093</v>
      </c>
      <c r="C648" t="s">
        <v>2094</v>
      </c>
      <c r="D648" s="20">
        <v>0</v>
      </c>
      <c r="E648" s="20">
        <v>0</v>
      </c>
      <c r="F648" s="20">
        <v>41547056</v>
      </c>
      <c r="G648" s="20">
        <v>-41547056</v>
      </c>
    </row>
    <row r="649" spans="1:7" x14ac:dyDescent="0.2">
      <c r="A649" s="150">
        <f t="shared" si="10"/>
        <v>10</v>
      </c>
      <c r="B649" t="s">
        <v>2095</v>
      </c>
      <c r="C649" t="s">
        <v>2096</v>
      </c>
      <c r="D649" s="20">
        <v>0</v>
      </c>
      <c r="E649" s="20">
        <v>0</v>
      </c>
      <c r="F649" s="20">
        <v>41547056</v>
      </c>
      <c r="G649" s="20">
        <v>-41547056</v>
      </c>
    </row>
    <row r="650" spans="1:7" x14ac:dyDescent="0.2">
      <c r="A650" s="150">
        <f t="shared" si="10"/>
        <v>0</v>
      </c>
      <c r="B650"/>
      <c r="D650" s="20"/>
      <c r="E650" s="20"/>
      <c r="F650" s="20"/>
      <c r="G650" s="20"/>
    </row>
    <row r="651" spans="1:7" x14ac:dyDescent="0.2">
      <c r="A651" s="150">
        <f t="shared" si="10"/>
        <v>8</v>
      </c>
      <c r="B651" t="s">
        <v>926</v>
      </c>
      <c r="C651" t="s">
        <v>927</v>
      </c>
      <c r="D651" s="20">
        <v>-89250075.089999989</v>
      </c>
      <c r="E651" s="20">
        <v>42040449</v>
      </c>
      <c r="F651" s="20">
        <v>86390209</v>
      </c>
      <c r="G651" s="20">
        <v>-133599835.08999999</v>
      </c>
    </row>
    <row r="652" spans="1:7" x14ac:dyDescent="0.2">
      <c r="A652" s="150">
        <f t="shared" si="10"/>
        <v>10</v>
      </c>
      <c r="B652" t="s">
        <v>930</v>
      </c>
      <c r="C652" t="s">
        <v>927</v>
      </c>
      <c r="D652" s="20">
        <v>-89250075.089999989</v>
      </c>
      <c r="E652" s="20">
        <v>42040449</v>
      </c>
      <c r="F652" s="20">
        <v>86390209</v>
      </c>
      <c r="G652" s="20">
        <v>-133599835.08999999</v>
      </c>
    </row>
    <row r="653" spans="1:7" x14ac:dyDescent="0.2">
      <c r="A653" s="150">
        <f t="shared" si="10"/>
        <v>0</v>
      </c>
      <c r="B653"/>
      <c r="D653" s="20"/>
      <c r="E653" s="20"/>
      <c r="F653" s="20"/>
      <c r="G653" s="20"/>
    </row>
    <row r="654" spans="1:7" x14ac:dyDescent="0.2">
      <c r="A654" s="150">
        <f t="shared" si="10"/>
        <v>8</v>
      </c>
      <c r="B654" t="s">
        <v>1458</v>
      </c>
      <c r="C654" t="s">
        <v>1456</v>
      </c>
      <c r="D654" s="20">
        <v>-991128</v>
      </c>
      <c r="E654" s="20">
        <v>0</v>
      </c>
      <c r="F654" s="20">
        <v>0</v>
      </c>
      <c r="G654" s="20">
        <v>-991128</v>
      </c>
    </row>
    <row r="655" spans="1:7" x14ac:dyDescent="0.2">
      <c r="A655" s="150">
        <f t="shared" si="10"/>
        <v>10</v>
      </c>
      <c r="B655" t="s">
        <v>1457</v>
      </c>
      <c r="C655" t="s">
        <v>1456</v>
      </c>
      <c r="D655" s="20">
        <v>-991128</v>
      </c>
      <c r="E655" s="20">
        <v>0</v>
      </c>
      <c r="F655" s="20">
        <v>0</v>
      </c>
      <c r="G655" s="20">
        <v>-991128</v>
      </c>
    </row>
    <row r="656" spans="1:7" x14ac:dyDescent="0.2">
      <c r="A656" s="150">
        <f t="shared" si="10"/>
        <v>0</v>
      </c>
      <c r="B656"/>
      <c r="D656" s="20"/>
      <c r="E656" s="20"/>
      <c r="F656" s="20"/>
      <c r="G656" s="20"/>
    </row>
    <row r="657" spans="1:7" x14ac:dyDescent="0.2">
      <c r="A657" s="150">
        <f t="shared" si="10"/>
        <v>8</v>
      </c>
      <c r="B657" t="s">
        <v>935</v>
      </c>
      <c r="C657" t="s">
        <v>936</v>
      </c>
      <c r="D657" s="20">
        <v>-7954828</v>
      </c>
      <c r="E657" s="20">
        <v>0</v>
      </c>
      <c r="F657" s="20">
        <v>0</v>
      </c>
      <c r="G657" s="20">
        <v>-7954828</v>
      </c>
    </row>
    <row r="658" spans="1:7" x14ac:dyDescent="0.2">
      <c r="A658" s="150">
        <f t="shared" si="10"/>
        <v>10</v>
      </c>
      <c r="B658" t="s">
        <v>937</v>
      </c>
      <c r="C658" t="s">
        <v>938</v>
      </c>
      <c r="D658" s="20">
        <v>-7954828</v>
      </c>
      <c r="E658" s="20">
        <v>0</v>
      </c>
      <c r="F658" s="20">
        <v>0</v>
      </c>
      <c r="G658" s="20">
        <v>-7954828</v>
      </c>
    </row>
    <row r="659" spans="1:7" x14ac:dyDescent="0.2">
      <c r="A659" s="150">
        <f t="shared" si="10"/>
        <v>0</v>
      </c>
      <c r="B659"/>
      <c r="D659" s="20"/>
      <c r="E659" s="20"/>
      <c r="F659" s="20"/>
      <c r="G659" s="20"/>
    </row>
    <row r="660" spans="1:7" x14ac:dyDescent="0.2">
      <c r="A660" s="150">
        <f t="shared" si="10"/>
        <v>8</v>
      </c>
      <c r="B660" t="s">
        <v>2097</v>
      </c>
      <c r="C660" t="s">
        <v>2098</v>
      </c>
      <c r="D660" s="20">
        <v>-9412000</v>
      </c>
      <c r="E660" s="20">
        <v>9412000</v>
      </c>
      <c r="F660" s="20">
        <v>18257280</v>
      </c>
      <c r="G660" s="20">
        <v>-18257280</v>
      </c>
    </row>
    <row r="661" spans="1:7" x14ac:dyDescent="0.2">
      <c r="A661" s="150">
        <f t="shared" si="10"/>
        <v>10</v>
      </c>
      <c r="B661" t="s">
        <v>2099</v>
      </c>
      <c r="C661" t="s">
        <v>2100</v>
      </c>
      <c r="D661" s="20">
        <v>-9412000</v>
      </c>
      <c r="E661" s="20">
        <v>9412000</v>
      </c>
      <c r="F661" s="20">
        <v>18257280</v>
      </c>
      <c r="G661" s="20">
        <v>-18257280</v>
      </c>
    </row>
    <row r="662" spans="1:7" x14ac:dyDescent="0.2">
      <c r="A662" s="150">
        <f t="shared" si="10"/>
        <v>0</v>
      </c>
      <c r="B662"/>
      <c r="D662" s="20"/>
      <c r="E662" s="20"/>
      <c r="F662" s="20"/>
      <c r="G662" s="20"/>
    </row>
    <row r="663" spans="1:7" x14ac:dyDescent="0.2">
      <c r="A663" s="150">
        <f t="shared" si="10"/>
        <v>8</v>
      </c>
      <c r="B663" t="s">
        <v>947</v>
      </c>
      <c r="C663" t="s">
        <v>948</v>
      </c>
      <c r="D663" s="20">
        <v>-16704699</v>
      </c>
      <c r="E663" s="20">
        <v>57808230.5</v>
      </c>
      <c r="F663" s="20">
        <v>43054069.5</v>
      </c>
      <c r="G663" s="20">
        <v>-1950538</v>
      </c>
    </row>
    <row r="664" spans="1:7" x14ac:dyDescent="0.2">
      <c r="A664" s="150">
        <f t="shared" si="10"/>
        <v>10</v>
      </c>
      <c r="B664" t="s">
        <v>949</v>
      </c>
      <c r="C664" t="s">
        <v>948</v>
      </c>
      <c r="D664" s="20">
        <v>-16704699</v>
      </c>
      <c r="E664" s="20">
        <v>57808230.5</v>
      </c>
      <c r="F664" s="20">
        <v>43054069.5</v>
      </c>
      <c r="G664" s="20">
        <v>-1950538</v>
      </c>
    </row>
    <row r="665" spans="1:7" x14ac:dyDescent="0.2">
      <c r="A665" s="150">
        <f t="shared" si="10"/>
        <v>0</v>
      </c>
      <c r="B665"/>
      <c r="D665" s="20"/>
      <c r="E665" s="20"/>
      <c r="F665" s="20"/>
      <c r="G665" s="20"/>
    </row>
    <row r="666" spans="1:7" x14ac:dyDescent="0.2">
      <c r="A666" s="150">
        <f t="shared" si="10"/>
        <v>6</v>
      </c>
      <c r="B666" t="s">
        <v>953</v>
      </c>
      <c r="C666" t="s">
        <v>65</v>
      </c>
      <c r="D666" s="20">
        <v>-19564040</v>
      </c>
      <c r="E666" s="20">
        <v>8106000</v>
      </c>
      <c r="F666" s="20">
        <v>8106000</v>
      </c>
      <c r="G666" s="20">
        <v>-19564040</v>
      </c>
    </row>
    <row r="667" spans="1:7" x14ac:dyDescent="0.2">
      <c r="A667" s="150">
        <f t="shared" si="10"/>
        <v>8</v>
      </c>
      <c r="B667" t="s">
        <v>956</v>
      </c>
      <c r="C667" t="s">
        <v>65</v>
      </c>
      <c r="D667" s="20">
        <v>-19564040</v>
      </c>
      <c r="E667" s="20">
        <v>8106000</v>
      </c>
      <c r="F667" s="20">
        <v>8106000</v>
      </c>
      <c r="G667" s="20">
        <v>-19564040</v>
      </c>
    </row>
    <row r="668" spans="1:7" x14ac:dyDescent="0.2">
      <c r="A668" s="150">
        <f t="shared" si="10"/>
        <v>10</v>
      </c>
      <c r="B668" t="s">
        <v>959</v>
      </c>
      <c r="C668" t="s">
        <v>65</v>
      </c>
      <c r="D668" s="20">
        <v>-19564040</v>
      </c>
      <c r="E668" s="20">
        <v>8106000</v>
      </c>
      <c r="F668" s="20">
        <v>8106000</v>
      </c>
      <c r="G668" s="20">
        <v>-19564040</v>
      </c>
    </row>
    <row r="669" spans="1:7" x14ac:dyDescent="0.2">
      <c r="A669" s="150">
        <f t="shared" si="10"/>
        <v>0</v>
      </c>
      <c r="B669"/>
      <c r="D669" s="20"/>
      <c r="E669" s="20"/>
      <c r="F669" s="20"/>
      <c r="G669" s="20"/>
    </row>
    <row r="670" spans="1:7" x14ac:dyDescent="0.2">
      <c r="A670" s="150">
        <f t="shared" si="10"/>
        <v>6</v>
      </c>
      <c r="B670" t="s">
        <v>962</v>
      </c>
      <c r="C670" t="s">
        <v>963</v>
      </c>
      <c r="D670" s="20">
        <v>-2471772064.4499998</v>
      </c>
      <c r="E670" s="20">
        <v>733696</v>
      </c>
      <c r="F670" s="20">
        <v>5182397</v>
      </c>
      <c r="G670" s="20">
        <v>-2476220765.4499998</v>
      </c>
    </row>
    <row r="671" spans="1:7" x14ac:dyDescent="0.2">
      <c r="A671" s="150">
        <f t="shared" si="10"/>
        <v>8</v>
      </c>
      <c r="B671" t="s">
        <v>965</v>
      </c>
      <c r="C671" t="s">
        <v>966</v>
      </c>
      <c r="D671" s="20">
        <v>-131014781</v>
      </c>
      <c r="E671" s="20">
        <v>0</v>
      </c>
      <c r="F671" s="20">
        <v>0</v>
      </c>
      <c r="G671" s="20">
        <v>-131014781</v>
      </c>
    </row>
    <row r="672" spans="1:7" x14ac:dyDescent="0.2">
      <c r="A672" s="150">
        <f t="shared" si="10"/>
        <v>10</v>
      </c>
      <c r="B672" t="s">
        <v>969</v>
      </c>
      <c r="C672" t="s">
        <v>970</v>
      </c>
      <c r="D672" s="20">
        <v>-131014781</v>
      </c>
      <c r="E672" s="20">
        <v>0</v>
      </c>
      <c r="F672" s="20">
        <v>0</v>
      </c>
      <c r="G672" s="20">
        <v>-131014781</v>
      </c>
    </row>
    <row r="673" spans="1:7" x14ac:dyDescent="0.2">
      <c r="A673" s="150">
        <f t="shared" si="10"/>
        <v>0</v>
      </c>
      <c r="B673"/>
      <c r="D673" s="20"/>
      <c r="E673" s="20"/>
      <c r="F673" s="20"/>
      <c r="G673" s="20"/>
    </row>
    <row r="674" spans="1:7" x14ac:dyDescent="0.2">
      <c r="A674" s="150">
        <f t="shared" si="10"/>
        <v>8</v>
      </c>
      <c r="B674" t="s">
        <v>975</v>
      </c>
      <c r="C674" t="s">
        <v>976</v>
      </c>
      <c r="D674" s="20">
        <v>-2340757283.4499998</v>
      </c>
      <c r="E674" s="20">
        <v>733696</v>
      </c>
      <c r="F674" s="20">
        <v>5182397</v>
      </c>
      <c r="G674" s="20">
        <v>-2345205984.4499998</v>
      </c>
    </row>
    <row r="675" spans="1:7" x14ac:dyDescent="0.2">
      <c r="A675" s="150">
        <f t="shared" si="10"/>
        <v>10</v>
      </c>
      <c r="B675" t="s">
        <v>979</v>
      </c>
      <c r="C675" t="s">
        <v>976</v>
      </c>
      <c r="D675" s="20">
        <v>-75743310.5</v>
      </c>
      <c r="E675" s="20">
        <v>0</v>
      </c>
      <c r="F675" s="20">
        <v>0</v>
      </c>
      <c r="G675" s="20">
        <v>-75743310.5</v>
      </c>
    </row>
    <row r="676" spans="1:7" x14ac:dyDescent="0.2">
      <c r="A676" s="150">
        <f t="shared" si="10"/>
        <v>10</v>
      </c>
      <c r="B676" t="s">
        <v>982</v>
      </c>
      <c r="C676" t="s">
        <v>48</v>
      </c>
      <c r="D676" s="20">
        <v>-2229855611.9499998</v>
      </c>
      <c r="E676" s="20">
        <v>733696</v>
      </c>
      <c r="F676" s="20">
        <v>5182397</v>
      </c>
      <c r="G676" s="20">
        <v>-2234304312.9499998</v>
      </c>
    </row>
    <row r="677" spans="1:7" x14ac:dyDescent="0.2">
      <c r="A677" s="150">
        <f t="shared" si="10"/>
        <v>10</v>
      </c>
      <c r="B677" t="s">
        <v>985</v>
      </c>
      <c r="C677" t="s">
        <v>986</v>
      </c>
      <c r="D677" s="20">
        <v>-28813747</v>
      </c>
      <c r="E677" s="20">
        <v>0</v>
      </c>
      <c r="F677" s="20">
        <v>0</v>
      </c>
      <c r="G677" s="20">
        <v>-28813747</v>
      </c>
    </row>
    <row r="678" spans="1:7" x14ac:dyDescent="0.2">
      <c r="A678" s="150">
        <f t="shared" si="10"/>
        <v>10</v>
      </c>
      <c r="B678" t="s">
        <v>987</v>
      </c>
      <c r="C678" t="s">
        <v>988</v>
      </c>
      <c r="D678" s="20">
        <v>-6484153</v>
      </c>
      <c r="E678" s="20">
        <v>0</v>
      </c>
      <c r="F678" s="20">
        <v>0</v>
      </c>
      <c r="G678" s="20">
        <v>-6484153</v>
      </c>
    </row>
    <row r="679" spans="1:7" x14ac:dyDescent="0.2">
      <c r="A679" s="150">
        <f t="shared" si="10"/>
        <v>10</v>
      </c>
      <c r="B679" t="s">
        <v>2101</v>
      </c>
      <c r="C679" t="s">
        <v>2102</v>
      </c>
      <c r="D679" s="20">
        <v>139539</v>
      </c>
      <c r="E679" s="20">
        <v>0</v>
      </c>
      <c r="F679" s="20">
        <v>0</v>
      </c>
      <c r="G679" s="20">
        <v>139539</v>
      </c>
    </row>
    <row r="680" spans="1:7" x14ac:dyDescent="0.2">
      <c r="A680" s="150">
        <f t="shared" si="10"/>
        <v>0</v>
      </c>
      <c r="B680"/>
      <c r="D680" s="20"/>
      <c r="E680" s="20"/>
      <c r="F680" s="20"/>
      <c r="G680" s="20"/>
    </row>
    <row r="681" spans="1:7" x14ac:dyDescent="0.2">
      <c r="A681" s="150">
        <f t="shared" si="10"/>
        <v>2</v>
      </c>
      <c r="B681" t="s">
        <v>991</v>
      </c>
      <c r="C681" t="s">
        <v>49</v>
      </c>
      <c r="D681" s="20">
        <v>-473835775.67000002</v>
      </c>
      <c r="E681" s="20">
        <v>278550395</v>
      </c>
      <c r="F681" s="20">
        <v>384481538</v>
      </c>
      <c r="G681" s="20">
        <v>-579766918.67000008</v>
      </c>
    </row>
    <row r="682" spans="1:7" x14ac:dyDescent="0.2">
      <c r="A682" s="214">
        <f t="shared" si="10"/>
        <v>4</v>
      </c>
      <c r="B682" s="24" t="s">
        <v>993</v>
      </c>
      <c r="C682" s="24" t="s">
        <v>50</v>
      </c>
      <c r="D682" s="20">
        <v>-473835775.67000002</v>
      </c>
      <c r="E682" s="20">
        <v>278550395</v>
      </c>
      <c r="F682" s="20">
        <v>384481538</v>
      </c>
      <c r="G682" s="25">
        <v>-579766918.67000008</v>
      </c>
    </row>
    <row r="683" spans="1:7" x14ac:dyDescent="0.2">
      <c r="A683" s="150">
        <f t="shared" si="10"/>
        <v>6</v>
      </c>
      <c r="B683" t="s">
        <v>994</v>
      </c>
      <c r="C683" t="s">
        <v>995</v>
      </c>
      <c r="D683" s="20">
        <v>17803459</v>
      </c>
      <c r="E683" s="20">
        <v>208908671</v>
      </c>
      <c r="F683" s="20">
        <v>211061036</v>
      </c>
      <c r="G683" s="20">
        <v>15651094</v>
      </c>
    </row>
    <row r="684" spans="1:7" x14ac:dyDescent="0.2">
      <c r="A684" s="150">
        <f t="shared" si="10"/>
        <v>8</v>
      </c>
      <c r="B684" t="s">
        <v>997</v>
      </c>
      <c r="C684" t="s">
        <v>998</v>
      </c>
      <c r="D684" s="20">
        <v>17803459</v>
      </c>
      <c r="E684" s="20">
        <v>208908671</v>
      </c>
      <c r="F684" s="20">
        <v>211061036</v>
      </c>
      <c r="G684" s="20">
        <v>15651094</v>
      </c>
    </row>
    <row r="685" spans="1:7" x14ac:dyDescent="0.2">
      <c r="A685" s="150">
        <f t="shared" si="10"/>
        <v>10</v>
      </c>
      <c r="B685" t="s">
        <v>1000</v>
      </c>
      <c r="C685" t="s">
        <v>1001</v>
      </c>
      <c r="D685" s="20">
        <v>17803459</v>
      </c>
      <c r="E685" s="20">
        <v>208908671</v>
      </c>
      <c r="F685" s="20">
        <v>211061036</v>
      </c>
      <c r="G685" s="20">
        <v>15651094</v>
      </c>
    </row>
    <row r="686" spans="1:7" x14ac:dyDescent="0.2">
      <c r="A686" s="150">
        <f t="shared" si="10"/>
        <v>0</v>
      </c>
      <c r="B686"/>
      <c r="D686" s="20"/>
      <c r="E686" s="20"/>
      <c r="F686" s="20"/>
      <c r="G686" s="20"/>
    </row>
    <row r="687" spans="1:7" x14ac:dyDescent="0.2">
      <c r="A687" s="150">
        <f t="shared" si="10"/>
        <v>6</v>
      </c>
      <c r="B687" t="s">
        <v>1005</v>
      </c>
      <c r="C687" t="s">
        <v>1006</v>
      </c>
      <c r="D687" s="20">
        <v>-65505375</v>
      </c>
      <c r="E687" s="20">
        <v>2725586</v>
      </c>
      <c r="F687" s="20">
        <v>18511621</v>
      </c>
      <c r="G687" s="20">
        <v>-81291410</v>
      </c>
    </row>
    <row r="688" spans="1:7" x14ac:dyDescent="0.2">
      <c r="A688" s="150">
        <f t="shared" si="10"/>
        <v>8</v>
      </c>
      <c r="B688" t="s">
        <v>1009</v>
      </c>
      <c r="C688" t="s">
        <v>1010</v>
      </c>
      <c r="D688" s="20">
        <v>-65505375</v>
      </c>
      <c r="E688" s="20">
        <v>2725586</v>
      </c>
      <c r="F688" s="20">
        <v>18511621</v>
      </c>
      <c r="G688" s="20">
        <v>-81291410</v>
      </c>
    </row>
    <row r="689" spans="1:7" x14ac:dyDescent="0.2">
      <c r="A689" s="150">
        <f t="shared" si="10"/>
        <v>10</v>
      </c>
      <c r="B689" t="s">
        <v>1013</v>
      </c>
      <c r="C689" t="s">
        <v>1014</v>
      </c>
      <c r="D689" s="20">
        <v>-65505375</v>
      </c>
      <c r="E689" s="20">
        <v>2725586</v>
      </c>
      <c r="F689" s="20">
        <v>18511621</v>
      </c>
      <c r="G689" s="20">
        <v>-81291410</v>
      </c>
    </row>
    <row r="690" spans="1:7" x14ac:dyDescent="0.2">
      <c r="A690" s="150">
        <f t="shared" si="10"/>
        <v>0</v>
      </c>
      <c r="B690"/>
      <c r="D690" s="20"/>
      <c r="E690" s="20"/>
      <c r="F690" s="20"/>
      <c r="G690" s="20"/>
    </row>
    <row r="691" spans="1:7" x14ac:dyDescent="0.2">
      <c r="A691" s="150">
        <f t="shared" si="10"/>
        <v>6</v>
      </c>
      <c r="B691" t="s">
        <v>1017</v>
      </c>
      <c r="C691" t="s">
        <v>1018</v>
      </c>
      <c r="D691" s="20">
        <v>-11414742</v>
      </c>
      <c r="E691" s="20">
        <v>114476</v>
      </c>
      <c r="F691" s="20">
        <v>1858858</v>
      </c>
      <c r="G691" s="20">
        <v>-13159124</v>
      </c>
    </row>
    <row r="692" spans="1:7" x14ac:dyDescent="0.2">
      <c r="A692" s="150">
        <f t="shared" si="10"/>
        <v>8</v>
      </c>
      <c r="B692" t="s">
        <v>1021</v>
      </c>
      <c r="C692" t="s">
        <v>1022</v>
      </c>
      <c r="D692" s="20">
        <v>-11414742</v>
      </c>
      <c r="E692" s="20">
        <v>114476</v>
      </c>
      <c r="F692" s="20">
        <v>1858858</v>
      </c>
      <c r="G692" s="20">
        <v>-13159124</v>
      </c>
    </row>
    <row r="693" spans="1:7" x14ac:dyDescent="0.2">
      <c r="A693" s="150">
        <f t="shared" si="10"/>
        <v>10</v>
      </c>
      <c r="B693" t="s">
        <v>1024</v>
      </c>
      <c r="C693" t="s">
        <v>1025</v>
      </c>
      <c r="D693" s="20">
        <v>-11414742</v>
      </c>
      <c r="E693" s="20">
        <v>114476</v>
      </c>
      <c r="F693" s="20">
        <v>1858858</v>
      </c>
      <c r="G693" s="20">
        <v>-13159124</v>
      </c>
    </row>
    <row r="694" spans="1:7" x14ac:dyDescent="0.2">
      <c r="A694" s="150">
        <f t="shared" si="10"/>
        <v>0</v>
      </c>
      <c r="B694"/>
      <c r="D694" s="20"/>
      <c r="E694" s="20"/>
      <c r="F694" s="20"/>
      <c r="G694" s="20"/>
    </row>
    <row r="695" spans="1:7" x14ac:dyDescent="0.2">
      <c r="A695" s="150">
        <f t="shared" si="10"/>
        <v>6</v>
      </c>
      <c r="B695" t="s">
        <v>1028</v>
      </c>
      <c r="C695" t="s">
        <v>1029</v>
      </c>
      <c r="D695" s="20">
        <v>-6351279</v>
      </c>
      <c r="E695" s="20">
        <v>6250549</v>
      </c>
      <c r="F695" s="20">
        <v>8290541</v>
      </c>
      <c r="G695" s="20">
        <v>-8391271</v>
      </c>
    </row>
    <row r="696" spans="1:7" x14ac:dyDescent="0.2">
      <c r="A696" s="150">
        <f t="shared" si="10"/>
        <v>8</v>
      </c>
      <c r="B696" t="s">
        <v>1031</v>
      </c>
      <c r="C696" t="s">
        <v>1032</v>
      </c>
      <c r="D696" s="20">
        <v>-6351279</v>
      </c>
      <c r="E696" s="20">
        <v>6250549</v>
      </c>
      <c r="F696" s="20">
        <v>8290541</v>
      </c>
      <c r="G696" s="20">
        <v>-8391271</v>
      </c>
    </row>
    <row r="697" spans="1:7" x14ac:dyDescent="0.2">
      <c r="A697" s="150">
        <f t="shared" si="10"/>
        <v>10</v>
      </c>
      <c r="B697" t="s">
        <v>1035</v>
      </c>
      <c r="C697" t="s">
        <v>1032</v>
      </c>
      <c r="D697" s="20">
        <v>-6351279</v>
      </c>
      <c r="E697" s="20">
        <v>6250549</v>
      </c>
      <c r="F697" s="20">
        <v>8290541</v>
      </c>
      <c r="G697" s="20">
        <v>-8391271</v>
      </c>
    </row>
    <row r="698" spans="1:7" x14ac:dyDescent="0.2">
      <c r="A698" s="150">
        <f t="shared" si="10"/>
        <v>0</v>
      </c>
      <c r="B698"/>
      <c r="D698" s="20"/>
      <c r="E698" s="20"/>
      <c r="F698" s="20"/>
      <c r="G698" s="20"/>
    </row>
    <row r="699" spans="1:7" x14ac:dyDescent="0.2">
      <c r="A699" s="150">
        <f t="shared" si="10"/>
        <v>6</v>
      </c>
      <c r="B699" t="s">
        <v>1038</v>
      </c>
      <c r="C699" t="s">
        <v>1039</v>
      </c>
      <c r="D699" s="20">
        <v>-62455653.960000008</v>
      </c>
      <c r="E699" s="20">
        <v>4969887</v>
      </c>
      <c r="F699" s="20">
        <v>8290541</v>
      </c>
      <c r="G699" s="20">
        <v>-65776307.960000008</v>
      </c>
    </row>
    <row r="700" spans="1:7" x14ac:dyDescent="0.2">
      <c r="A700" s="150">
        <f t="shared" si="10"/>
        <v>8</v>
      </c>
      <c r="B700" t="s">
        <v>1040</v>
      </c>
      <c r="C700" t="s">
        <v>1041</v>
      </c>
      <c r="D700" s="20">
        <v>-62455653.960000008</v>
      </c>
      <c r="E700" s="20">
        <v>4969887</v>
      </c>
      <c r="F700" s="20">
        <v>8290541</v>
      </c>
      <c r="G700" s="20">
        <v>-65776307.960000008</v>
      </c>
    </row>
    <row r="701" spans="1:7" x14ac:dyDescent="0.2">
      <c r="A701" s="150">
        <f t="shared" si="10"/>
        <v>10</v>
      </c>
      <c r="B701" t="s">
        <v>1043</v>
      </c>
      <c r="C701" t="s">
        <v>1041</v>
      </c>
      <c r="D701" s="20">
        <v>-62455653.960000008</v>
      </c>
      <c r="E701" s="20">
        <v>4969887</v>
      </c>
      <c r="F701" s="20">
        <v>8290541</v>
      </c>
      <c r="G701" s="20">
        <v>-65776307.960000008</v>
      </c>
    </row>
    <row r="702" spans="1:7" x14ac:dyDescent="0.2">
      <c r="A702" s="150">
        <f t="shared" si="10"/>
        <v>0</v>
      </c>
      <c r="B702"/>
      <c r="D702" s="20"/>
      <c r="E702" s="20"/>
      <c r="F702" s="20"/>
      <c r="G702" s="20"/>
    </row>
    <row r="703" spans="1:7" x14ac:dyDescent="0.2">
      <c r="A703" s="150">
        <f t="shared" si="10"/>
        <v>6</v>
      </c>
      <c r="B703" t="s">
        <v>1047</v>
      </c>
      <c r="C703" t="s">
        <v>1048</v>
      </c>
      <c r="D703" s="20">
        <v>-148070760.91</v>
      </c>
      <c r="E703" s="20">
        <v>14353983</v>
      </c>
      <c r="F703" s="20">
        <v>40322820</v>
      </c>
      <c r="G703" s="20">
        <v>-174039597.91</v>
      </c>
    </row>
    <row r="704" spans="1:7" x14ac:dyDescent="0.2">
      <c r="A704" s="150">
        <f t="shared" si="10"/>
        <v>8</v>
      </c>
      <c r="B704" t="s">
        <v>1051</v>
      </c>
      <c r="C704" t="s">
        <v>1052</v>
      </c>
      <c r="D704" s="20">
        <v>-148070760.91</v>
      </c>
      <c r="E704" s="20">
        <v>14353983</v>
      </c>
      <c r="F704" s="20">
        <v>40322820</v>
      </c>
      <c r="G704" s="20">
        <v>-174039597.91</v>
      </c>
    </row>
    <row r="705" spans="1:7" x14ac:dyDescent="0.2">
      <c r="A705" s="150">
        <f t="shared" si="10"/>
        <v>10</v>
      </c>
      <c r="B705" t="s">
        <v>1053</v>
      </c>
      <c r="C705" t="s">
        <v>1048</v>
      </c>
      <c r="D705" s="20">
        <v>-148070760.91</v>
      </c>
      <c r="E705" s="20">
        <v>14353983</v>
      </c>
      <c r="F705" s="20">
        <v>40322820</v>
      </c>
      <c r="G705" s="20">
        <v>-174039597.91</v>
      </c>
    </row>
    <row r="706" spans="1:7" x14ac:dyDescent="0.2">
      <c r="A706" s="150">
        <f t="shared" si="10"/>
        <v>0</v>
      </c>
      <c r="B706"/>
      <c r="D706" s="20"/>
      <c r="E706" s="20"/>
      <c r="F706" s="20"/>
      <c r="G706" s="20"/>
    </row>
    <row r="707" spans="1:7" x14ac:dyDescent="0.2">
      <c r="A707" s="150">
        <f t="shared" ref="A707:A770" si="11">+LEN(B707)</f>
        <v>6</v>
      </c>
      <c r="B707" t="s">
        <v>1057</v>
      </c>
      <c r="C707" t="s">
        <v>1058</v>
      </c>
      <c r="D707" s="20">
        <v>-63036131</v>
      </c>
      <c r="E707" s="20">
        <v>2648344</v>
      </c>
      <c r="F707" s="20">
        <v>17287433</v>
      </c>
      <c r="G707" s="20">
        <v>-77675220</v>
      </c>
    </row>
    <row r="708" spans="1:7" x14ac:dyDescent="0.2">
      <c r="A708" s="150">
        <f t="shared" si="11"/>
        <v>8</v>
      </c>
      <c r="B708" t="s">
        <v>1061</v>
      </c>
      <c r="C708" t="s">
        <v>1062</v>
      </c>
      <c r="D708" s="20">
        <v>-63036131</v>
      </c>
      <c r="E708" s="20">
        <v>2648344</v>
      </c>
      <c r="F708" s="20">
        <v>17287433</v>
      </c>
      <c r="G708" s="20">
        <v>-77675220</v>
      </c>
    </row>
    <row r="709" spans="1:7" x14ac:dyDescent="0.2">
      <c r="A709" s="150">
        <f t="shared" si="11"/>
        <v>10</v>
      </c>
      <c r="B709" t="s">
        <v>1065</v>
      </c>
      <c r="C709" t="s">
        <v>1062</v>
      </c>
      <c r="D709" s="20">
        <v>-63036131</v>
      </c>
      <c r="E709" s="20">
        <v>2648344</v>
      </c>
      <c r="F709" s="20">
        <v>17287433</v>
      </c>
      <c r="G709" s="20">
        <v>-77675220</v>
      </c>
    </row>
    <row r="710" spans="1:7" x14ac:dyDescent="0.2">
      <c r="A710" s="150">
        <f t="shared" si="11"/>
        <v>0</v>
      </c>
      <c r="B710"/>
      <c r="D710" s="20"/>
      <c r="E710" s="20"/>
      <c r="F710" s="20"/>
      <c r="G710" s="20"/>
    </row>
    <row r="711" spans="1:7" x14ac:dyDescent="0.2">
      <c r="A711" s="150">
        <f t="shared" si="11"/>
        <v>6</v>
      </c>
      <c r="B711" t="s">
        <v>2103</v>
      </c>
      <c r="C711" t="s">
        <v>2104</v>
      </c>
      <c r="D711" s="20">
        <v>-1</v>
      </c>
      <c r="E711" s="20">
        <v>1</v>
      </c>
      <c r="F711" s="20">
        <v>0</v>
      </c>
      <c r="G711" s="20">
        <v>0</v>
      </c>
    </row>
    <row r="712" spans="1:7" x14ac:dyDescent="0.2">
      <c r="A712" s="150">
        <f t="shared" si="11"/>
        <v>8</v>
      </c>
      <c r="B712" t="s">
        <v>2105</v>
      </c>
      <c r="C712" t="s">
        <v>2104</v>
      </c>
      <c r="D712" s="20">
        <v>-1</v>
      </c>
      <c r="E712" s="20">
        <v>1</v>
      </c>
      <c r="F712" s="20">
        <v>0</v>
      </c>
      <c r="G712" s="20">
        <v>0</v>
      </c>
    </row>
    <row r="713" spans="1:7" x14ac:dyDescent="0.2">
      <c r="A713" s="150">
        <f t="shared" si="11"/>
        <v>10</v>
      </c>
      <c r="B713" t="s">
        <v>2106</v>
      </c>
      <c r="C713" t="s">
        <v>2107</v>
      </c>
      <c r="D713" s="20">
        <v>-1</v>
      </c>
      <c r="E713" s="20">
        <v>1</v>
      </c>
      <c r="F713" s="20">
        <v>0</v>
      </c>
      <c r="G713" s="20">
        <v>0</v>
      </c>
    </row>
    <row r="714" spans="1:7" x14ac:dyDescent="0.2">
      <c r="A714" s="150">
        <f t="shared" si="11"/>
        <v>0</v>
      </c>
      <c r="B714"/>
      <c r="D714" s="20"/>
      <c r="E714" s="20"/>
      <c r="F714" s="20"/>
      <c r="G714" s="20"/>
    </row>
    <row r="715" spans="1:7" x14ac:dyDescent="0.2">
      <c r="A715" s="150">
        <f t="shared" si="11"/>
        <v>6</v>
      </c>
      <c r="B715" t="s">
        <v>1068</v>
      </c>
      <c r="C715" t="s">
        <v>1069</v>
      </c>
      <c r="D715" s="20">
        <v>-90635508.63000001</v>
      </c>
      <c r="E715" s="20">
        <v>1459115</v>
      </c>
      <c r="F715" s="20">
        <v>6866721</v>
      </c>
      <c r="G715" s="20">
        <v>-96043114.63000001</v>
      </c>
    </row>
    <row r="716" spans="1:7" x14ac:dyDescent="0.2">
      <c r="A716" s="150">
        <f t="shared" si="11"/>
        <v>8</v>
      </c>
      <c r="B716" t="s">
        <v>1072</v>
      </c>
      <c r="C716" t="s">
        <v>1073</v>
      </c>
      <c r="D716" s="20">
        <v>-100954065.63000001</v>
      </c>
      <c r="E716" s="20">
        <v>891496</v>
      </c>
      <c r="F716" s="20">
        <v>5427918</v>
      </c>
      <c r="G716" s="20">
        <v>-105490487.63000001</v>
      </c>
    </row>
    <row r="717" spans="1:7" x14ac:dyDescent="0.2">
      <c r="A717" s="150">
        <f t="shared" si="11"/>
        <v>10</v>
      </c>
      <c r="B717" t="s">
        <v>1074</v>
      </c>
      <c r="C717" t="s">
        <v>1075</v>
      </c>
      <c r="D717" s="20">
        <v>-100954065.63000001</v>
      </c>
      <c r="E717" s="20">
        <v>891496</v>
      </c>
      <c r="F717" s="20">
        <v>5427918</v>
      </c>
      <c r="G717" s="20">
        <v>-105490487.63000001</v>
      </c>
    </row>
    <row r="718" spans="1:7" x14ac:dyDescent="0.2">
      <c r="A718" s="150">
        <f t="shared" si="11"/>
        <v>0</v>
      </c>
      <c r="B718"/>
      <c r="D718" s="20"/>
      <c r="E718" s="20"/>
      <c r="F718" s="20"/>
      <c r="G718" s="20"/>
    </row>
    <row r="719" spans="1:7" x14ac:dyDescent="0.2">
      <c r="A719" s="150">
        <f t="shared" si="11"/>
        <v>8</v>
      </c>
      <c r="B719" t="s">
        <v>1080</v>
      </c>
      <c r="C719" t="s">
        <v>1081</v>
      </c>
      <c r="D719" s="20">
        <v>10318557.000000004</v>
      </c>
      <c r="E719" s="20">
        <v>567619</v>
      </c>
      <c r="F719" s="20">
        <v>1438803</v>
      </c>
      <c r="G719" s="20">
        <v>9447373.0000000037</v>
      </c>
    </row>
    <row r="720" spans="1:7" x14ac:dyDescent="0.2">
      <c r="A720" s="150">
        <f t="shared" si="11"/>
        <v>10</v>
      </c>
      <c r="B720" t="s">
        <v>1082</v>
      </c>
      <c r="C720" t="s">
        <v>1083</v>
      </c>
      <c r="D720" s="20">
        <v>10318557.000000004</v>
      </c>
      <c r="E720" s="20">
        <v>567619</v>
      </c>
      <c r="F720" s="20">
        <v>1438803</v>
      </c>
      <c r="G720" s="20">
        <v>9447373.0000000037</v>
      </c>
    </row>
    <row r="721" spans="1:7" x14ac:dyDescent="0.2">
      <c r="A721" s="150">
        <f t="shared" si="11"/>
        <v>0</v>
      </c>
      <c r="B721"/>
      <c r="D721" s="20"/>
      <c r="E721" s="20"/>
      <c r="F721" s="20"/>
      <c r="G721" s="20"/>
    </row>
    <row r="722" spans="1:7" x14ac:dyDescent="0.2">
      <c r="A722" s="150">
        <f t="shared" si="11"/>
        <v>6</v>
      </c>
      <c r="B722" t="s">
        <v>1088</v>
      </c>
      <c r="C722" t="s">
        <v>1089</v>
      </c>
      <c r="D722" s="20">
        <v>-22295429</v>
      </c>
      <c r="E722" s="20">
        <v>22283041</v>
      </c>
      <c r="F722" s="20">
        <v>35995829</v>
      </c>
      <c r="G722" s="20">
        <v>-36008217</v>
      </c>
    </row>
    <row r="723" spans="1:7" x14ac:dyDescent="0.2">
      <c r="A723" s="150">
        <f t="shared" si="11"/>
        <v>8</v>
      </c>
      <c r="B723" t="s">
        <v>1092</v>
      </c>
      <c r="C723" t="s">
        <v>112</v>
      </c>
      <c r="D723" s="20">
        <v>-22295429</v>
      </c>
      <c r="E723" s="20">
        <v>22283041</v>
      </c>
      <c r="F723" s="20">
        <v>35995829</v>
      </c>
      <c r="G723" s="20">
        <v>-36008217</v>
      </c>
    </row>
    <row r="724" spans="1:7" x14ac:dyDescent="0.2">
      <c r="A724" s="150">
        <f t="shared" si="11"/>
        <v>10</v>
      </c>
      <c r="B724" t="s">
        <v>1093</v>
      </c>
      <c r="C724" t="s">
        <v>112</v>
      </c>
      <c r="D724" s="20">
        <v>-22295429</v>
      </c>
      <c r="E724" s="20">
        <v>22283041</v>
      </c>
      <c r="F724" s="20">
        <v>35995829</v>
      </c>
      <c r="G724" s="20">
        <v>-36008217</v>
      </c>
    </row>
    <row r="725" spans="1:7" x14ac:dyDescent="0.2">
      <c r="A725" s="150">
        <f t="shared" si="11"/>
        <v>0</v>
      </c>
      <c r="B725"/>
      <c r="D725" s="20"/>
      <c r="E725" s="20"/>
      <c r="F725" s="20"/>
      <c r="G725" s="20"/>
    </row>
    <row r="726" spans="1:7" x14ac:dyDescent="0.2">
      <c r="A726" s="150">
        <f t="shared" si="11"/>
        <v>6</v>
      </c>
      <c r="B726" t="s">
        <v>2108</v>
      </c>
      <c r="C726" t="s">
        <v>2109</v>
      </c>
      <c r="D726" s="20">
        <v>-9499677</v>
      </c>
      <c r="E726" s="20">
        <v>0</v>
      </c>
      <c r="F726" s="20">
        <v>542823</v>
      </c>
      <c r="G726" s="20">
        <v>-10042500</v>
      </c>
    </row>
    <row r="727" spans="1:7" x14ac:dyDescent="0.2">
      <c r="A727" s="150">
        <f t="shared" si="11"/>
        <v>8</v>
      </c>
      <c r="B727" t="s">
        <v>2110</v>
      </c>
      <c r="C727" t="s">
        <v>2111</v>
      </c>
      <c r="D727" s="20">
        <v>-9499677</v>
      </c>
      <c r="E727" s="20">
        <v>0</v>
      </c>
      <c r="F727" s="20">
        <v>542823</v>
      </c>
      <c r="G727" s="20">
        <v>-10042500</v>
      </c>
    </row>
    <row r="728" spans="1:7" x14ac:dyDescent="0.2">
      <c r="A728" s="150">
        <f t="shared" si="11"/>
        <v>10</v>
      </c>
      <c r="B728" t="s">
        <v>2112</v>
      </c>
      <c r="C728" t="s">
        <v>2111</v>
      </c>
      <c r="D728" s="20">
        <v>-9499677</v>
      </c>
      <c r="E728" s="20">
        <v>0</v>
      </c>
      <c r="F728" s="20">
        <v>542823</v>
      </c>
      <c r="G728" s="20">
        <v>-10042500</v>
      </c>
    </row>
    <row r="729" spans="1:7" x14ac:dyDescent="0.2">
      <c r="A729" s="150">
        <f t="shared" si="11"/>
        <v>0</v>
      </c>
      <c r="B729"/>
      <c r="D729" s="20"/>
      <c r="E729" s="20"/>
      <c r="F729" s="20"/>
      <c r="G729" s="20"/>
    </row>
    <row r="730" spans="1:7" x14ac:dyDescent="0.2">
      <c r="A730" s="150">
        <f t="shared" si="11"/>
        <v>6</v>
      </c>
      <c r="B730" t="s">
        <v>1104</v>
      </c>
      <c r="C730" t="s">
        <v>1105</v>
      </c>
      <c r="D730" s="20">
        <v>-20209575</v>
      </c>
      <c r="E730" s="20">
        <v>0</v>
      </c>
      <c r="F730" s="20">
        <v>0</v>
      </c>
      <c r="G730" s="20">
        <v>-20209575</v>
      </c>
    </row>
    <row r="731" spans="1:7" x14ac:dyDescent="0.2">
      <c r="A731" s="150">
        <f t="shared" si="11"/>
        <v>8</v>
      </c>
      <c r="B731" t="s">
        <v>1106</v>
      </c>
      <c r="C731" t="s">
        <v>1107</v>
      </c>
      <c r="D731" s="20">
        <v>-20209575</v>
      </c>
      <c r="E731" s="20">
        <v>0</v>
      </c>
      <c r="F731" s="20">
        <v>0</v>
      </c>
      <c r="G731" s="20">
        <v>-20209575</v>
      </c>
    </row>
    <row r="732" spans="1:7" x14ac:dyDescent="0.2">
      <c r="A732" s="150">
        <f t="shared" si="11"/>
        <v>10</v>
      </c>
      <c r="B732" t="s">
        <v>1110</v>
      </c>
      <c r="C732" t="s">
        <v>1107</v>
      </c>
      <c r="D732" s="20">
        <v>-20209575</v>
      </c>
      <c r="E732" s="20">
        <v>0</v>
      </c>
      <c r="F732" s="20">
        <v>0</v>
      </c>
      <c r="G732" s="20">
        <v>-20209575</v>
      </c>
    </row>
    <row r="733" spans="1:7" x14ac:dyDescent="0.2">
      <c r="A733" s="150">
        <f t="shared" si="11"/>
        <v>0</v>
      </c>
      <c r="B733"/>
      <c r="D733" s="20"/>
      <c r="E733" s="20"/>
      <c r="F733" s="20"/>
      <c r="G733" s="20"/>
    </row>
    <row r="734" spans="1:7" x14ac:dyDescent="0.2">
      <c r="A734" s="150">
        <f t="shared" si="11"/>
        <v>6</v>
      </c>
      <c r="B734" t="s">
        <v>1115</v>
      </c>
      <c r="C734" t="s">
        <v>1116</v>
      </c>
      <c r="D734" s="20">
        <v>-396842.17</v>
      </c>
      <c r="E734" s="20">
        <v>0</v>
      </c>
      <c r="F734" s="20">
        <v>0</v>
      </c>
      <c r="G734" s="20">
        <v>-396842.17</v>
      </c>
    </row>
    <row r="735" spans="1:7" x14ac:dyDescent="0.2">
      <c r="A735" s="150">
        <f t="shared" si="11"/>
        <v>8</v>
      </c>
      <c r="B735" t="s">
        <v>1117</v>
      </c>
      <c r="C735" t="s">
        <v>1118</v>
      </c>
      <c r="D735" s="20">
        <v>-396842.17</v>
      </c>
      <c r="E735" s="20">
        <v>0</v>
      </c>
      <c r="F735" s="20">
        <v>0</v>
      </c>
      <c r="G735" s="20">
        <v>-396842.17</v>
      </c>
    </row>
    <row r="736" spans="1:7" x14ac:dyDescent="0.2">
      <c r="A736" s="150">
        <f t="shared" si="11"/>
        <v>10</v>
      </c>
      <c r="B736" t="s">
        <v>1121</v>
      </c>
      <c r="C736" t="s">
        <v>1116</v>
      </c>
      <c r="D736" s="20">
        <v>-396842.17</v>
      </c>
      <c r="E736" s="20">
        <v>0</v>
      </c>
      <c r="F736" s="20">
        <v>0</v>
      </c>
      <c r="G736" s="20">
        <v>-396842.17</v>
      </c>
    </row>
    <row r="737" spans="1:7" x14ac:dyDescent="0.2">
      <c r="A737" s="150">
        <f t="shared" si="11"/>
        <v>0</v>
      </c>
      <c r="B737"/>
      <c r="D737" s="20"/>
      <c r="E737" s="20"/>
      <c r="F737" s="20"/>
      <c r="G737" s="20"/>
    </row>
    <row r="738" spans="1:7" x14ac:dyDescent="0.2">
      <c r="A738" s="150">
        <f t="shared" si="11"/>
        <v>6</v>
      </c>
      <c r="B738" t="s">
        <v>1124</v>
      </c>
      <c r="C738" t="s">
        <v>1125</v>
      </c>
      <c r="D738" s="20">
        <v>-6853700</v>
      </c>
      <c r="E738" s="20">
        <v>6915400</v>
      </c>
      <c r="F738" s="20">
        <v>5455100</v>
      </c>
      <c r="G738" s="20">
        <v>-5393400</v>
      </c>
    </row>
    <row r="739" spans="1:7" x14ac:dyDescent="0.2">
      <c r="A739" s="150">
        <f t="shared" si="11"/>
        <v>8</v>
      </c>
      <c r="B739" t="s">
        <v>1126</v>
      </c>
      <c r="C739" t="s">
        <v>1127</v>
      </c>
      <c r="D739" s="20">
        <v>-6853700</v>
      </c>
      <c r="E739" s="20">
        <v>6915400</v>
      </c>
      <c r="F739" s="20">
        <v>5455100</v>
      </c>
      <c r="G739" s="20">
        <v>-5393400</v>
      </c>
    </row>
    <row r="740" spans="1:7" x14ac:dyDescent="0.2">
      <c r="A740" s="150">
        <f t="shared" si="11"/>
        <v>10</v>
      </c>
      <c r="B740" t="s">
        <v>1129</v>
      </c>
      <c r="C740" t="s">
        <v>1127</v>
      </c>
      <c r="D740" s="20">
        <v>-6853700</v>
      </c>
      <c r="E740" s="20">
        <v>6915400</v>
      </c>
      <c r="F740" s="20">
        <v>5455100</v>
      </c>
      <c r="G740" s="20">
        <v>-5393400</v>
      </c>
    </row>
    <row r="741" spans="1:7" x14ac:dyDescent="0.2">
      <c r="A741" s="150">
        <f t="shared" si="11"/>
        <v>0</v>
      </c>
      <c r="B741"/>
      <c r="D741" s="20"/>
      <c r="E741" s="20"/>
      <c r="F741" s="20"/>
      <c r="G741" s="20"/>
    </row>
    <row r="742" spans="1:7" x14ac:dyDescent="0.2">
      <c r="A742" s="150">
        <f t="shared" si="11"/>
        <v>6</v>
      </c>
      <c r="B742" t="s">
        <v>1133</v>
      </c>
      <c r="C742" t="s">
        <v>1134</v>
      </c>
      <c r="D742" s="20">
        <v>15085440</v>
      </c>
      <c r="E742" s="20">
        <v>7921342</v>
      </c>
      <c r="F742" s="20">
        <v>29998215</v>
      </c>
      <c r="G742" s="20">
        <v>-6991433</v>
      </c>
    </row>
    <row r="743" spans="1:7" x14ac:dyDescent="0.2">
      <c r="A743" s="150">
        <f t="shared" si="11"/>
        <v>8</v>
      </c>
      <c r="B743" t="s">
        <v>1137</v>
      </c>
      <c r="C743" t="s">
        <v>1134</v>
      </c>
      <c r="D743" s="20">
        <v>15085440</v>
      </c>
      <c r="E743" s="20">
        <v>7921342</v>
      </c>
      <c r="F743" s="20">
        <v>29998215</v>
      </c>
      <c r="G743" s="20">
        <v>-6991433</v>
      </c>
    </row>
    <row r="744" spans="1:7" x14ac:dyDescent="0.2">
      <c r="A744" s="150">
        <f t="shared" si="11"/>
        <v>10</v>
      </c>
      <c r="B744" t="s">
        <v>1138</v>
      </c>
      <c r="C744" t="s">
        <v>1139</v>
      </c>
      <c r="D744" s="20">
        <v>1198072</v>
      </c>
      <c r="E744" s="20">
        <v>0</v>
      </c>
      <c r="F744" s="20">
        <v>2528266</v>
      </c>
      <c r="G744" s="20">
        <v>-1330194</v>
      </c>
    </row>
    <row r="745" spans="1:7" x14ac:dyDescent="0.2">
      <c r="A745" s="150">
        <f t="shared" si="11"/>
        <v>10</v>
      </c>
      <c r="B745" t="s">
        <v>1141</v>
      </c>
      <c r="C745" t="s">
        <v>1142</v>
      </c>
      <c r="D745" s="20">
        <v>25554</v>
      </c>
      <c r="E745" s="20">
        <v>0</v>
      </c>
      <c r="F745" s="20">
        <v>106188</v>
      </c>
      <c r="G745" s="20">
        <v>-80634</v>
      </c>
    </row>
    <row r="746" spans="1:7" x14ac:dyDescent="0.2">
      <c r="A746" s="150">
        <f t="shared" si="11"/>
        <v>10</v>
      </c>
      <c r="B746" t="s">
        <v>1144</v>
      </c>
      <c r="C746" t="s">
        <v>1029</v>
      </c>
      <c r="D746" s="20">
        <v>4290234</v>
      </c>
      <c r="E746" s="20">
        <v>4549778</v>
      </c>
      <c r="F746" s="20">
        <v>5760430</v>
      </c>
      <c r="G746" s="20">
        <v>3079582</v>
      </c>
    </row>
    <row r="747" spans="1:7" x14ac:dyDescent="0.2">
      <c r="A747" s="150">
        <f t="shared" si="11"/>
        <v>10</v>
      </c>
      <c r="B747" t="s">
        <v>1147</v>
      </c>
      <c r="C747" t="s">
        <v>1148</v>
      </c>
      <c r="D747" s="20">
        <v>2681724</v>
      </c>
      <c r="E747" s="20">
        <v>3371564</v>
      </c>
      <c r="F747" s="20">
        <v>4582220</v>
      </c>
      <c r="G747" s="20">
        <v>1471068</v>
      </c>
    </row>
    <row r="748" spans="1:7" x14ac:dyDescent="0.2">
      <c r="A748" s="150">
        <f t="shared" si="11"/>
        <v>10</v>
      </c>
      <c r="B748" t="s">
        <v>1151</v>
      </c>
      <c r="C748" t="s">
        <v>1048</v>
      </c>
      <c r="D748" s="20">
        <v>2115458</v>
      </c>
      <c r="E748" s="20">
        <v>0</v>
      </c>
      <c r="F748" s="20">
        <v>13580025</v>
      </c>
      <c r="G748" s="20">
        <v>-11464567</v>
      </c>
    </row>
    <row r="749" spans="1:7" x14ac:dyDescent="0.2">
      <c r="A749" s="150">
        <f t="shared" si="11"/>
        <v>10</v>
      </c>
      <c r="B749" t="s">
        <v>1154</v>
      </c>
      <c r="C749" t="s">
        <v>1058</v>
      </c>
      <c r="D749" s="20">
        <v>2796557</v>
      </c>
      <c r="E749" s="20">
        <v>0</v>
      </c>
      <c r="F749" s="20">
        <v>2456616</v>
      </c>
      <c r="G749" s="20">
        <v>339941</v>
      </c>
    </row>
    <row r="750" spans="1:7" x14ac:dyDescent="0.2">
      <c r="A750" s="150">
        <f t="shared" si="11"/>
        <v>10</v>
      </c>
      <c r="B750" t="s">
        <v>1157</v>
      </c>
      <c r="C750" t="s">
        <v>1069</v>
      </c>
      <c r="D750" s="20">
        <v>1977841</v>
      </c>
      <c r="E750" s="20">
        <v>0</v>
      </c>
      <c r="F750" s="20">
        <v>984470</v>
      </c>
      <c r="G750" s="20">
        <v>993371</v>
      </c>
    </row>
    <row r="751" spans="1:7" x14ac:dyDescent="0.2">
      <c r="A751" s="150">
        <f t="shared" si="11"/>
        <v>0</v>
      </c>
      <c r="B751"/>
      <c r="D751" s="20"/>
      <c r="E751" s="20"/>
      <c r="F751" s="20"/>
      <c r="G751" s="20"/>
    </row>
    <row r="752" spans="1:7" x14ac:dyDescent="0.2">
      <c r="A752" s="150">
        <f t="shared" si="11"/>
        <v>2</v>
      </c>
      <c r="B752" t="s">
        <v>1160</v>
      </c>
      <c r="C752" t="s">
        <v>51</v>
      </c>
      <c r="D752" s="20">
        <v>-161493343</v>
      </c>
      <c r="E752" s="20">
        <v>0</v>
      </c>
      <c r="F752" s="20">
        <v>0</v>
      </c>
      <c r="G752" s="20">
        <v>-161493343</v>
      </c>
    </row>
    <row r="753" spans="1:7" x14ac:dyDescent="0.2">
      <c r="A753" s="214">
        <f t="shared" si="11"/>
        <v>4</v>
      </c>
      <c r="B753" s="24" t="s">
        <v>1162</v>
      </c>
      <c r="C753" s="24" t="s">
        <v>52</v>
      </c>
      <c r="D753" s="20">
        <v>-155000000</v>
      </c>
      <c r="E753" s="20">
        <v>0</v>
      </c>
      <c r="F753" s="20">
        <v>0</v>
      </c>
      <c r="G753" s="25">
        <v>-155000000</v>
      </c>
    </row>
    <row r="754" spans="1:7" x14ac:dyDescent="0.2">
      <c r="A754" s="150">
        <f t="shared" si="11"/>
        <v>6</v>
      </c>
      <c r="B754" t="s">
        <v>1164</v>
      </c>
      <c r="C754" t="s">
        <v>1165</v>
      </c>
      <c r="D754" s="20">
        <v>-155000000</v>
      </c>
      <c r="E754" s="20">
        <v>0</v>
      </c>
      <c r="F754" s="20">
        <v>0</v>
      </c>
      <c r="G754" s="20">
        <v>-155000000</v>
      </c>
    </row>
    <row r="755" spans="1:7" x14ac:dyDescent="0.2">
      <c r="A755" s="150">
        <f t="shared" si="11"/>
        <v>8</v>
      </c>
      <c r="B755" t="s">
        <v>1168</v>
      </c>
      <c r="C755" t="s">
        <v>1169</v>
      </c>
      <c r="D755" s="20">
        <v>-155000000</v>
      </c>
      <c r="E755" s="20">
        <v>0</v>
      </c>
      <c r="F755" s="20">
        <v>0</v>
      </c>
      <c r="G755" s="20">
        <v>-155000000</v>
      </c>
    </row>
    <row r="756" spans="1:7" x14ac:dyDescent="0.2">
      <c r="A756" s="150">
        <f t="shared" si="11"/>
        <v>10</v>
      </c>
      <c r="B756" t="s">
        <v>1172</v>
      </c>
      <c r="C756" t="s">
        <v>1169</v>
      </c>
      <c r="D756" s="20">
        <v>-155000000</v>
      </c>
      <c r="E756" s="20">
        <v>0</v>
      </c>
      <c r="F756" s="20">
        <v>0</v>
      </c>
      <c r="G756" s="20">
        <v>-155000000</v>
      </c>
    </row>
    <row r="757" spans="1:7" x14ac:dyDescent="0.2">
      <c r="A757" s="150">
        <f t="shared" si="11"/>
        <v>0</v>
      </c>
      <c r="B757"/>
      <c r="D757" s="20"/>
      <c r="E757" s="20"/>
      <c r="F757" s="20"/>
      <c r="G757" s="20"/>
    </row>
    <row r="758" spans="1:7" x14ac:dyDescent="0.2">
      <c r="A758" s="214">
        <f t="shared" si="11"/>
        <v>4</v>
      </c>
      <c r="B758" s="24" t="s">
        <v>1177</v>
      </c>
      <c r="C758" s="24" t="s">
        <v>53</v>
      </c>
      <c r="D758" s="20">
        <v>-6493343</v>
      </c>
      <c r="E758" s="20">
        <v>0</v>
      </c>
      <c r="F758" s="20">
        <v>0</v>
      </c>
      <c r="G758" s="25">
        <v>-6493343</v>
      </c>
    </row>
    <row r="759" spans="1:7" x14ac:dyDescent="0.2">
      <c r="A759" s="150">
        <f t="shared" si="11"/>
        <v>6</v>
      </c>
      <c r="B759" t="s">
        <v>1180</v>
      </c>
      <c r="C759" t="s">
        <v>1181</v>
      </c>
      <c r="D759" s="20">
        <v>-6493343</v>
      </c>
      <c r="E759" s="20">
        <v>0</v>
      </c>
      <c r="F759" s="20">
        <v>0</v>
      </c>
      <c r="G759" s="20">
        <v>-6493343</v>
      </c>
    </row>
    <row r="760" spans="1:7" x14ac:dyDescent="0.2">
      <c r="A760" s="150">
        <f t="shared" si="11"/>
        <v>8</v>
      </c>
      <c r="B760" t="s">
        <v>1182</v>
      </c>
      <c r="C760" t="s">
        <v>113</v>
      </c>
      <c r="D760" s="20">
        <v>-6493343</v>
      </c>
      <c r="E760" s="20">
        <v>0</v>
      </c>
      <c r="F760" s="20">
        <v>0</v>
      </c>
      <c r="G760" s="20">
        <v>-6493343</v>
      </c>
    </row>
    <row r="761" spans="1:7" x14ac:dyDescent="0.2">
      <c r="A761" s="150">
        <f t="shared" si="11"/>
        <v>10</v>
      </c>
      <c r="B761" t="s">
        <v>1183</v>
      </c>
      <c r="C761" t="s">
        <v>113</v>
      </c>
      <c r="D761" s="20">
        <v>-6493343</v>
      </c>
      <c r="E761" s="20">
        <v>0</v>
      </c>
      <c r="F761" s="20">
        <v>0</v>
      </c>
      <c r="G761" s="20">
        <v>-6493343</v>
      </c>
    </row>
    <row r="762" spans="1:7" x14ac:dyDescent="0.2">
      <c r="A762" s="150">
        <f t="shared" si="11"/>
        <v>0</v>
      </c>
      <c r="B762"/>
      <c r="D762" s="20"/>
      <c r="E762" s="20"/>
      <c r="F762" s="20"/>
      <c r="G762" s="20"/>
    </row>
    <row r="763" spans="1:7" x14ac:dyDescent="0.2">
      <c r="A763" s="150">
        <f t="shared" si="11"/>
        <v>2</v>
      </c>
      <c r="B763" t="s">
        <v>1184</v>
      </c>
      <c r="C763" t="s">
        <v>54</v>
      </c>
      <c r="D763" s="20">
        <v>-15660850076.5</v>
      </c>
      <c r="E763" s="20">
        <v>5194099304.5799999</v>
      </c>
      <c r="F763" s="20">
        <v>3894318675.0799999</v>
      </c>
      <c r="G763" s="20">
        <v>-14361069447</v>
      </c>
    </row>
    <row r="764" spans="1:7" x14ac:dyDescent="0.2">
      <c r="A764" s="214">
        <f t="shared" si="11"/>
        <v>4</v>
      </c>
      <c r="B764" s="24" t="s">
        <v>1185</v>
      </c>
      <c r="C764" s="24" t="s">
        <v>55</v>
      </c>
      <c r="D764" s="20">
        <v>-314841518</v>
      </c>
      <c r="E764" s="20">
        <v>0</v>
      </c>
      <c r="F764" s="20">
        <v>0</v>
      </c>
      <c r="G764" s="25">
        <v>-314841518</v>
      </c>
    </row>
    <row r="765" spans="1:7" x14ac:dyDescent="0.2">
      <c r="A765" s="150">
        <f t="shared" si="11"/>
        <v>6</v>
      </c>
      <c r="B765" t="s">
        <v>1186</v>
      </c>
      <c r="C765" t="s">
        <v>1187</v>
      </c>
      <c r="D765" s="20">
        <v>-314841518</v>
      </c>
      <c r="E765" s="20">
        <v>0</v>
      </c>
      <c r="F765" s="20">
        <v>0</v>
      </c>
      <c r="G765" s="20">
        <v>-314841518</v>
      </c>
    </row>
    <row r="766" spans="1:7" x14ac:dyDescent="0.2">
      <c r="A766" s="150">
        <f t="shared" si="11"/>
        <v>8</v>
      </c>
      <c r="B766" t="s">
        <v>1188</v>
      </c>
      <c r="C766" t="s">
        <v>1187</v>
      </c>
      <c r="D766" s="20">
        <v>-314841518</v>
      </c>
      <c r="E766" s="20">
        <v>0</v>
      </c>
      <c r="F766" s="20">
        <v>0</v>
      </c>
      <c r="G766" s="20">
        <v>-314841518</v>
      </c>
    </row>
    <row r="767" spans="1:7" x14ac:dyDescent="0.2">
      <c r="A767" s="150">
        <f t="shared" si="11"/>
        <v>10</v>
      </c>
      <c r="B767" t="s">
        <v>1189</v>
      </c>
      <c r="C767" t="s">
        <v>1187</v>
      </c>
      <c r="D767" s="20">
        <v>-314841518</v>
      </c>
      <c r="E767" s="20">
        <v>0</v>
      </c>
      <c r="F767" s="20">
        <v>0</v>
      </c>
      <c r="G767" s="20">
        <v>-314841518</v>
      </c>
    </row>
    <row r="768" spans="1:7" x14ac:dyDescent="0.2">
      <c r="A768" s="150">
        <f t="shared" si="11"/>
        <v>0</v>
      </c>
      <c r="B768"/>
      <c r="D768" s="20"/>
      <c r="E768" s="20"/>
      <c r="F768" s="20"/>
      <c r="G768" s="20"/>
    </row>
    <row r="769" spans="1:7" x14ac:dyDescent="0.2">
      <c r="A769" s="214">
        <f t="shared" si="11"/>
        <v>4</v>
      </c>
      <c r="B769" s="24" t="s">
        <v>1190</v>
      </c>
      <c r="C769" s="24" t="s">
        <v>56</v>
      </c>
      <c r="D769" s="20">
        <v>-15346008558.5</v>
      </c>
      <c r="E769" s="20">
        <v>5194099304.5799999</v>
      </c>
      <c r="F769" s="20">
        <v>3894318675.0799999</v>
      </c>
      <c r="G769" s="25">
        <v>-14046227929</v>
      </c>
    </row>
    <row r="770" spans="1:7" x14ac:dyDescent="0.2">
      <c r="A770" s="150">
        <f t="shared" si="11"/>
        <v>6</v>
      </c>
      <c r="B770" t="s">
        <v>1191</v>
      </c>
      <c r="C770" t="s">
        <v>1192</v>
      </c>
      <c r="D770" s="20">
        <v>-15346008558.5</v>
      </c>
      <c r="E770" s="20">
        <v>5194099304.5799999</v>
      </c>
      <c r="F770" s="20">
        <v>3894318675.0799999</v>
      </c>
      <c r="G770" s="20">
        <v>-14046227929</v>
      </c>
    </row>
    <row r="771" spans="1:7" x14ac:dyDescent="0.2">
      <c r="A771" s="150">
        <f t="shared" ref="A771:A834" si="12">+LEN(B771)</f>
        <v>8</v>
      </c>
      <c r="B771" t="s">
        <v>1193</v>
      </c>
      <c r="C771" t="s">
        <v>1194</v>
      </c>
      <c r="D771" s="20">
        <v>-98976510722.610001</v>
      </c>
      <c r="E771" s="20">
        <v>0</v>
      </c>
      <c r="F771" s="20">
        <v>1342472.0499999996</v>
      </c>
      <c r="G771" s="20">
        <v>-98977853194.660004</v>
      </c>
    </row>
    <row r="772" spans="1:7" x14ac:dyDescent="0.2">
      <c r="A772" s="150">
        <f t="shared" si="12"/>
        <v>10</v>
      </c>
      <c r="B772" t="s">
        <v>1195</v>
      </c>
      <c r="C772" t="s">
        <v>1196</v>
      </c>
      <c r="D772" s="20">
        <v>-98954902183.940002</v>
      </c>
      <c r="E772" s="20">
        <v>0</v>
      </c>
      <c r="F772" s="20">
        <v>0</v>
      </c>
      <c r="G772" s="20">
        <v>-98954902183.940002</v>
      </c>
    </row>
    <row r="773" spans="1:7" x14ac:dyDescent="0.2">
      <c r="A773" s="150">
        <f t="shared" si="12"/>
        <v>10</v>
      </c>
      <c r="B773" t="s">
        <v>1197</v>
      </c>
      <c r="C773" t="s">
        <v>1198</v>
      </c>
      <c r="D773" s="20">
        <v>-8360462.4700000137</v>
      </c>
      <c r="E773" s="20">
        <v>0</v>
      </c>
      <c r="F773" s="20">
        <v>1342472.0499999996</v>
      </c>
      <c r="G773" s="20">
        <v>-9702934.5200000126</v>
      </c>
    </row>
    <row r="774" spans="1:7" x14ac:dyDescent="0.2">
      <c r="A774" s="150">
        <f t="shared" si="12"/>
        <v>10</v>
      </c>
      <c r="B774" t="s">
        <v>1199</v>
      </c>
      <c r="C774" t="s">
        <v>1200</v>
      </c>
      <c r="D774" s="20">
        <v>-13248076.199999999</v>
      </c>
      <c r="E774" s="20">
        <v>0</v>
      </c>
      <c r="F774" s="20">
        <v>0</v>
      </c>
      <c r="G774" s="20">
        <v>-13248076.199999999</v>
      </c>
    </row>
    <row r="775" spans="1:7" x14ac:dyDescent="0.2">
      <c r="A775" s="150">
        <f t="shared" si="12"/>
        <v>0</v>
      </c>
      <c r="B775"/>
      <c r="D775" s="20"/>
      <c r="E775" s="20"/>
      <c r="F775" s="20"/>
      <c r="G775" s="20"/>
    </row>
    <row r="776" spans="1:7" x14ac:dyDescent="0.2">
      <c r="A776" s="150">
        <f t="shared" si="12"/>
        <v>8</v>
      </c>
      <c r="B776" t="s">
        <v>1201</v>
      </c>
      <c r="C776" t="s">
        <v>1202</v>
      </c>
      <c r="D776" s="20">
        <v>105626778139.88002</v>
      </c>
      <c r="E776" s="20">
        <v>0</v>
      </c>
      <c r="F776" s="20">
        <v>0</v>
      </c>
      <c r="G776" s="20">
        <v>105626778139.88002</v>
      </c>
    </row>
    <row r="777" spans="1:7" x14ac:dyDescent="0.2">
      <c r="A777" s="150">
        <f t="shared" si="12"/>
        <v>10</v>
      </c>
      <c r="B777" t="s">
        <v>1203</v>
      </c>
      <c r="C777" t="s">
        <v>1204</v>
      </c>
      <c r="D777" s="20">
        <v>105618508408.88002</v>
      </c>
      <c r="E777" s="20">
        <v>0</v>
      </c>
      <c r="F777" s="20">
        <v>0</v>
      </c>
      <c r="G777" s="20">
        <v>105618508408.88002</v>
      </c>
    </row>
    <row r="778" spans="1:7" x14ac:dyDescent="0.2">
      <c r="A778" s="150">
        <f t="shared" si="12"/>
        <v>12</v>
      </c>
      <c r="B778" t="s">
        <v>1205</v>
      </c>
      <c r="C778" t="s">
        <v>1206</v>
      </c>
      <c r="D778" s="20">
        <v>1526563051.9300001</v>
      </c>
      <c r="E778" s="20">
        <v>0</v>
      </c>
      <c r="F778" s="20">
        <v>0</v>
      </c>
      <c r="G778" s="20">
        <v>1526563051.9300001</v>
      </c>
    </row>
    <row r="779" spans="1:7" x14ac:dyDescent="0.2">
      <c r="A779" s="150">
        <f t="shared" si="12"/>
        <v>12</v>
      </c>
      <c r="B779" t="s">
        <v>1207</v>
      </c>
      <c r="C779" t="s">
        <v>1208</v>
      </c>
      <c r="D779" s="20">
        <v>16746188</v>
      </c>
      <c r="E779" s="20">
        <v>0</v>
      </c>
      <c r="F779" s="20">
        <v>0</v>
      </c>
      <c r="G779" s="20">
        <v>16746188</v>
      </c>
    </row>
    <row r="780" spans="1:7" x14ac:dyDescent="0.2">
      <c r="A780" s="150">
        <f t="shared" si="12"/>
        <v>12</v>
      </c>
      <c r="B780" t="s">
        <v>1209</v>
      </c>
      <c r="C780" t="s">
        <v>1210</v>
      </c>
      <c r="D780" s="20">
        <v>404945303</v>
      </c>
      <c r="E780" s="20">
        <v>0</v>
      </c>
      <c r="F780" s="20">
        <v>0</v>
      </c>
      <c r="G780" s="20">
        <v>404945303</v>
      </c>
    </row>
    <row r="781" spans="1:7" x14ac:dyDescent="0.2">
      <c r="A781" s="150">
        <f t="shared" si="12"/>
        <v>12</v>
      </c>
      <c r="B781" t="s">
        <v>1211</v>
      </c>
      <c r="C781" t="s">
        <v>1139</v>
      </c>
      <c r="D781" s="20">
        <v>141391532.19999999</v>
      </c>
      <c r="E781" s="20">
        <v>0</v>
      </c>
      <c r="F781" s="20">
        <v>0</v>
      </c>
      <c r="G781" s="20">
        <v>141391532.19999999</v>
      </c>
    </row>
    <row r="782" spans="1:7" x14ac:dyDescent="0.2">
      <c r="A782" s="150">
        <f t="shared" si="12"/>
        <v>12</v>
      </c>
      <c r="B782" t="s">
        <v>1212</v>
      </c>
      <c r="C782" t="s">
        <v>1142</v>
      </c>
      <c r="D782" s="20">
        <v>13948269.279999999</v>
      </c>
      <c r="E782" s="20">
        <v>0</v>
      </c>
      <c r="F782" s="20">
        <v>0</v>
      </c>
      <c r="G782" s="20">
        <v>13948269.279999999</v>
      </c>
    </row>
    <row r="783" spans="1:7" x14ac:dyDescent="0.2">
      <c r="A783" s="150">
        <f t="shared" si="12"/>
        <v>12</v>
      </c>
      <c r="B783" t="s">
        <v>1213</v>
      </c>
      <c r="C783" t="s">
        <v>1029</v>
      </c>
      <c r="D783" s="20">
        <v>67740602.400000006</v>
      </c>
      <c r="E783" s="20">
        <v>0</v>
      </c>
      <c r="F783" s="20">
        <v>0</v>
      </c>
      <c r="G783" s="20">
        <v>67740602.400000006</v>
      </c>
    </row>
    <row r="784" spans="1:7" x14ac:dyDescent="0.2">
      <c r="A784" s="150">
        <f t="shared" si="12"/>
        <v>12</v>
      </c>
      <c r="B784" t="s">
        <v>1214</v>
      </c>
      <c r="C784" t="s">
        <v>1148</v>
      </c>
      <c r="D784" s="20">
        <v>20371337</v>
      </c>
      <c r="E784" s="20">
        <v>0</v>
      </c>
      <c r="F784" s="20">
        <v>0</v>
      </c>
      <c r="G784" s="20">
        <v>20371337</v>
      </c>
    </row>
    <row r="785" spans="1:7" x14ac:dyDescent="0.2">
      <c r="A785" s="150">
        <f t="shared" si="12"/>
        <v>12</v>
      </c>
      <c r="B785" t="s">
        <v>1215</v>
      </c>
      <c r="C785" t="s">
        <v>1048</v>
      </c>
      <c r="D785" s="20">
        <v>86889694.640000001</v>
      </c>
      <c r="E785" s="20">
        <v>0</v>
      </c>
      <c r="F785" s="20">
        <v>0</v>
      </c>
      <c r="G785" s="20">
        <v>86889694.640000001</v>
      </c>
    </row>
    <row r="786" spans="1:7" x14ac:dyDescent="0.2">
      <c r="A786" s="150">
        <f t="shared" si="12"/>
        <v>12</v>
      </c>
      <c r="B786" t="s">
        <v>1216</v>
      </c>
      <c r="C786" t="s">
        <v>1058</v>
      </c>
      <c r="D786" s="20">
        <v>102591187.94</v>
      </c>
      <c r="E786" s="20">
        <v>0</v>
      </c>
      <c r="F786" s="20">
        <v>0</v>
      </c>
      <c r="G786" s="20">
        <v>102591187.94</v>
      </c>
    </row>
    <row r="787" spans="1:7" x14ac:dyDescent="0.2">
      <c r="A787" s="150">
        <f t="shared" si="12"/>
        <v>12</v>
      </c>
      <c r="B787" t="s">
        <v>1217</v>
      </c>
      <c r="C787" t="s">
        <v>1218</v>
      </c>
      <c r="D787" s="20">
        <v>34259465.859999999</v>
      </c>
      <c r="E787" s="20">
        <v>0</v>
      </c>
      <c r="F787" s="20">
        <v>0</v>
      </c>
      <c r="G787" s="20">
        <v>34259465.859999999</v>
      </c>
    </row>
    <row r="788" spans="1:7" x14ac:dyDescent="0.2">
      <c r="A788" s="150">
        <f t="shared" si="12"/>
        <v>12</v>
      </c>
      <c r="B788" t="s">
        <v>1219</v>
      </c>
      <c r="C788" t="s">
        <v>1220</v>
      </c>
      <c r="D788" s="20">
        <v>2557327</v>
      </c>
      <c r="E788" s="20">
        <v>0</v>
      </c>
      <c r="F788" s="20">
        <v>0</v>
      </c>
      <c r="G788" s="20">
        <v>2557327</v>
      </c>
    </row>
    <row r="789" spans="1:7" x14ac:dyDescent="0.2">
      <c r="A789" s="150">
        <f t="shared" si="12"/>
        <v>12</v>
      </c>
      <c r="B789" t="s">
        <v>1221</v>
      </c>
      <c r="C789" t="s">
        <v>571</v>
      </c>
      <c r="D789" s="20">
        <v>3038484.1</v>
      </c>
      <c r="E789" s="20">
        <v>0</v>
      </c>
      <c r="F789" s="20">
        <v>0</v>
      </c>
      <c r="G789" s="20">
        <v>3038484.1</v>
      </c>
    </row>
    <row r="790" spans="1:7" x14ac:dyDescent="0.2">
      <c r="A790" s="150">
        <f t="shared" si="12"/>
        <v>12</v>
      </c>
      <c r="B790" t="s">
        <v>1222</v>
      </c>
      <c r="C790" t="s">
        <v>1223</v>
      </c>
      <c r="D790" s="20">
        <v>240671915.5</v>
      </c>
      <c r="E790" s="20">
        <v>0</v>
      </c>
      <c r="F790" s="20">
        <v>0</v>
      </c>
      <c r="G790" s="20">
        <v>240671915.5</v>
      </c>
    </row>
    <row r="791" spans="1:7" x14ac:dyDescent="0.2">
      <c r="A791" s="150">
        <f t="shared" si="12"/>
        <v>12</v>
      </c>
      <c r="B791" t="s">
        <v>1224</v>
      </c>
      <c r="C791" t="s">
        <v>1225</v>
      </c>
      <c r="D791" s="20">
        <v>4414386</v>
      </c>
      <c r="E791" s="20">
        <v>0</v>
      </c>
      <c r="F791" s="20">
        <v>0</v>
      </c>
      <c r="G791" s="20">
        <v>4414386</v>
      </c>
    </row>
    <row r="792" spans="1:7" x14ac:dyDescent="0.2">
      <c r="A792" s="150">
        <f t="shared" si="12"/>
        <v>12</v>
      </c>
      <c r="B792" t="s">
        <v>1226</v>
      </c>
      <c r="C792" t="s">
        <v>1227</v>
      </c>
      <c r="D792" s="20">
        <v>42193657.100000001</v>
      </c>
      <c r="E792" s="20">
        <v>0</v>
      </c>
      <c r="F792" s="20">
        <v>0</v>
      </c>
      <c r="G792" s="20">
        <v>42193657.100000001</v>
      </c>
    </row>
    <row r="793" spans="1:7" x14ac:dyDescent="0.2">
      <c r="A793" s="150">
        <f t="shared" si="12"/>
        <v>12</v>
      </c>
      <c r="B793" t="s">
        <v>1228</v>
      </c>
      <c r="C793" t="s">
        <v>1229</v>
      </c>
      <c r="D793" s="20">
        <v>85056000</v>
      </c>
      <c r="E793" s="20">
        <v>0</v>
      </c>
      <c r="F793" s="20">
        <v>0</v>
      </c>
      <c r="G793" s="20">
        <v>85056000</v>
      </c>
    </row>
    <row r="794" spans="1:7" x14ac:dyDescent="0.2">
      <c r="A794" s="150">
        <f t="shared" si="12"/>
        <v>12</v>
      </c>
      <c r="B794" t="s">
        <v>1230</v>
      </c>
      <c r="C794" t="s">
        <v>109</v>
      </c>
      <c r="D794" s="20">
        <v>4439383</v>
      </c>
      <c r="E794" s="20">
        <v>0</v>
      </c>
      <c r="F794" s="20">
        <v>0</v>
      </c>
      <c r="G794" s="20">
        <v>4439383</v>
      </c>
    </row>
    <row r="795" spans="1:7" x14ac:dyDescent="0.2">
      <c r="A795" s="150">
        <f t="shared" si="12"/>
        <v>12</v>
      </c>
      <c r="B795" t="s">
        <v>1231</v>
      </c>
      <c r="C795" t="s">
        <v>67</v>
      </c>
      <c r="D795" s="20">
        <v>1246218</v>
      </c>
      <c r="E795" s="20">
        <v>0</v>
      </c>
      <c r="F795" s="20">
        <v>0</v>
      </c>
      <c r="G795" s="20">
        <v>1246218</v>
      </c>
    </row>
    <row r="796" spans="1:7" x14ac:dyDescent="0.2">
      <c r="A796" s="150">
        <f t="shared" si="12"/>
        <v>12</v>
      </c>
      <c r="B796" t="s">
        <v>1232</v>
      </c>
      <c r="C796" t="s">
        <v>1233</v>
      </c>
      <c r="D796" s="20">
        <v>3405034.68</v>
      </c>
      <c r="E796" s="20">
        <v>0</v>
      </c>
      <c r="F796" s="20">
        <v>0</v>
      </c>
      <c r="G796" s="20">
        <v>3405034.68</v>
      </c>
    </row>
    <row r="797" spans="1:7" x14ac:dyDescent="0.2">
      <c r="A797" s="150">
        <f t="shared" si="12"/>
        <v>12</v>
      </c>
      <c r="B797" t="s">
        <v>1234</v>
      </c>
      <c r="C797" t="s">
        <v>69</v>
      </c>
      <c r="D797" s="20">
        <v>1185687</v>
      </c>
      <c r="E797" s="20">
        <v>0</v>
      </c>
      <c r="F797" s="20">
        <v>0</v>
      </c>
      <c r="G797" s="20">
        <v>1185687</v>
      </c>
    </row>
    <row r="798" spans="1:7" x14ac:dyDescent="0.2">
      <c r="A798" s="150">
        <f t="shared" si="12"/>
        <v>12</v>
      </c>
      <c r="B798" t="s">
        <v>1235</v>
      </c>
      <c r="C798" t="s">
        <v>1236</v>
      </c>
      <c r="D798" s="20">
        <v>1269127518.9200001</v>
      </c>
      <c r="E798" s="20">
        <v>0</v>
      </c>
      <c r="F798" s="20">
        <v>0</v>
      </c>
      <c r="G798" s="20">
        <v>1269127518.9200001</v>
      </c>
    </row>
    <row r="799" spans="1:7" x14ac:dyDescent="0.2">
      <c r="A799" s="150">
        <f t="shared" si="12"/>
        <v>12</v>
      </c>
      <c r="B799" t="s">
        <v>1237</v>
      </c>
      <c r="C799" t="s">
        <v>1238</v>
      </c>
      <c r="D799" s="20">
        <v>358568617</v>
      </c>
      <c r="E799" s="20">
        <v>0</v>
      </c>
      <c r="F799" s="20">
        <v>0</v>
      </c>
      <c r="G799" s="20">
        <v>358568617</v>
      </c>
    </row>
    <row r="800" spans="1:7" x14ac:dyDescent="0.2">
      <c r="A800" s="150">
        <f t="shared" si="12"/>
        <v>12</v>
      </c>
      <c r="B800" t="s">
        <v>1239</v>
      </c>
      <c r="C800" t="s">
        <v>1240</v>
      </c>
      <c r="D800" s="20">
        <v>219577230</v>
      </c>
      <c r="E800" s="20">
        <v>0</v>
      </c>
      <c r="F800" s="20">
        <v>0</v>
      </c>
      <c r="G800" s="20">
        <v>219577230</v>
      </c>
    </row>
    <row r="801" spans="1:7" x14ac:dyDescent="0.2">
      <c r="A801" s="150">
        <f t="shared" si="12"/>
        <v>12</v>
      </c>
      <c r="B801" t="s">
        <v>1241</v>
      </c>
      <c r="C801" t="s">
        <v>1242</v>
      </c>
      <c r="D801" s="20">
        <v>469065651.12</v>
      </c>
      <c r="E801" s="20">
        <v>0</v>
      </c>
      <c r="F801" s="20">
        <v>0</v>
      </c>
      <c r="G801" s="20">
        <v>469065651.12</v>
      </c>
    </row>
    <row r="802" spans="1:7" x14ac:dyDescent="0.2">
      <c r="A802" s="150">
        <f t="shared" si="12"/>
        <v>12</v>
      </c>
      <c r="B802" t="s">
        <v>1243</v>
      </c>
      <c r="C802" t="s">
        <v>1244</v>
      </c>
      <c r="D802" s="20">
        <v>5928342.9900000002</v>
      </c>
      <c r="E802" s="20">
        <v>0</v>
      </c>
      <c r="F802" s="20">
        <v>0</v>
      </c>
      <c r="G802" s="20">
        <v>5928342.9900000002</v>
      </c>
    </row>
    <row r="803" spans="1:7" x14ac:dyDescent="0.2">
      <c r="A803" s="150">
        <f t="shared" si="12"/>
        <v>12</v>
      </c>
      <c r="B803" t="s">
        <v>1245</v>
      </c>
      <c r="C803" t="s">
        <v>1246</v>
      </c>
      <c r="D803" s="20">
        <v>2806304412.1599998</v>
      </c>
      <c r="E803" s="20">
        <v>0</v>
      </c>
      <c r="F803" s="20">
        <v>0</v>
      </c>
      <c r="G803" s="20">
        <v>2806304412.1599998</v>
      </c>
    </row>
    <row r="804" spans="1:7" x14ac:dyDescent="0.2">
      <c r="A804" s="150">
        <f t="shared" si="12"/>
        <v>12</v>
      </c>
      <c r="B804" t="s">
        <v>1247</v>
      </c>
      <c r="C804" t="s">
        <v>1248</v>
      </c>
      <c r="D804" s="20">
        <v>3366633104.3099999</v>
      </c>
      <c r="E804" s="20">
        <v>0</v>
      </c>
      <c r="F804" s="20">
        <v>0</v>
      </c>
      <c r="G804" s="20">
        <v>3366633104.3099999</v>
      </c>
    </row>
    <row r="805" spans="1:7" x14ac:dyDescent="0.2">
      <c r="A805" s="150">
        <f t="shared" si="12"/>
        <v>12</v>
      </c>
      <c r="B805" t="s">
        <v>1249</v>
      </c>
      <c r="C805" t="s">
        <v>1250</v>
      </c>
      <c r="D805" s="20">
        <v>41797472</v>
      </c>
      <c r="E805" s="20">
        <v>0</v>
      </c>
      <c r="F805" s="20">
        <v>0</v>
      </c>
      <c r="G805" s="20">
        <v>41797472</v>
      </c>
    </row>
    <row r="806" spans="1:7" x14ac:dyDescent="0.2">
      <c r="A806" s="150">
        <f t="shared" si="12"/>
        <v>12</v>
      </c>
      <c r="B806" t="s">
        <v>1251</v>
      </c>
      <c r="C806" t="s">
        <v>1252</v>
      </c>
      <c r="D806" s="20">
        <v>725532220</v>
      </c>
      <c r="E806" s="20">
        <v>0</v>
      </c>
      <c r="F806" s="20">
        <v>0</v>
      </c>
      <c r="G806" s="20">
        <v>725532220</v>
      </c>
    </row>
    <row r="807" spans="1:7" x14ac:dyDescent="0.2">
      <c r="A807" s="150">
        <f t="shared" si="12"/>
        <v>12</v>
      </c>
      <c r="B807" t="s">
        <v>1253</v>
      </c>
      <c r="C807" t="s">
        <v>1254</v>
      </c>
      <c r="D807" s="20">
        <v>100309950</v>
      </c>
      <c r="E807" s="20">
        <v>0</v>
      </c>
      <c r="F807" s="20">
        <v>0</v>
      </c>
      <c r="G807" s="20">
        <v>100309950</v>
      </c>
    </row>
    <row r="808" spans="1:7" x14ac:dyDescent="0.2">
      <c r="A808" s="150">
        <f t="shared" si="12"/>
        <v>12</v>
      </c>
      <c r="B808" t="s">
        <v>1255</v>
      </c>
      <c r="C808" t="s">
        <v>1256</v>
      </c>
      <c r="D808" s="20">
        <v>63238019502.350006</v>
      </c>
      <c r="E808" s="20">
        <v>0</v>
      </c>
      <c r="F808" s="20">
        <v>0</v>
      </c>
      <c r="G808" s="20">
        <v>63238019502.350006</v>
      </c>
    </row>
    <row r="809" spans="1:7" x14ac:dyDescent="0.2">
      <c r="A809" s="150">
        <f t="shared" si="12"/>
        <v>12</v>
      </c>
      <c r="B809" t="s">
        <v>1257</v>
      </c>
      <c r="C809" t="s">
        <v>1258</v>
      </c>
      <c r="D809" s="20">
        <v>4090956262.6700001</v>
      </c>
      <c r="E809" s="20">
        <v>0</v>
      </c>
      <c r="F809" s="20">
        <v>0</v>
      </c>
      <c r="G809" s="20">
        <v>4090956262.6700001</v>
      </c>
    </row>
    <row r="810" spans="1:7" x14ac:dyDescent="0.2">
      <c r="A810" s="150">
        <f t="shared" si="12"/>
        <v>12</v>
      </c>
      <c r="B810" t="s">
        <v>1259</v>
      </c>
      <c r="C810" t="s">
        <v>1260</v>
      </c>
      <c r="D810" s="20">
        <v>2307232400.3200002</v>
      </c>
      <c r="E810" s="20">
        <v>0</v>
      </c>
      <c r="F810" s="20">
        <v>0</v>
      </c>
      <c r="G810" s="20">
        <v>2307232400.3200002</v>
      </c>
    </row>
    <row r="811" spans="1:7" x14ac:dyDescent="0.2">
      <c r="A811" s="150">
        <f t="shared" si="12"/>
        <v>12</v>
      </c>
      <c r="B811" t="s">
        <v>1261</v>
      </c>
      <c r="C811" t="s">
        <v>1262</v>
      </c>
      <c r="D811" s="20">
        <v>226536098</v>
      </c>
      <c r="E811" s="20">
        <v>0</v>
      </c>
      <c r="F811" s="20">
        <v>0</v>
      </c>
      <c r="G811" s="20">
        <v>226536098</v>
      </c>
    </row>
    <row r="812" spans="1:7" x14ac:dyDescent="0.2">
      <c r="A812" s="150">
        <f t="shared" si="12"/>
        <v>12</v>
      </c>
      <c r="B812" t="s">
        <v>1263</v>
      </c>
      <c r="C812" t="s">
        <v>1264</v>
      </c>
      <c r="D812" s="20">
        <v>1278646936.27</v>
      </c>
      <c r="E812" s="20">
        <v>0</v>
      </c>
      <c r="F812" s="20">
        <v>0</v>
      </c>
      <c r="G812" s="20">
        <v>1278646936.27</v>
      </c>
    </row>
    <row r="813" spans="1:7" x14ac:dyDescent="0.2">
      <c r="A813" s="150">
        <f t="shared" si="12"/>
        <v>12</v>
      </c>
      <c r="B813" t="s">
        <v>1265</v>
      </c>
      <c r="C813" t="s">
        <v>1266</v>
      </c>
      <c r="D813" s="20">
        <v>642262036.84000003</v>
      </c>
      <c r="E813" s="20">
        <v>0</v>
      </c>
      <c r="F813" s="20">
        <v>0</v>
      </c>
      <c r="G813" s="20">
        <v>642262036.84000003</v>
      </c>
    </row>
    <row r="814" spans="1:7" x14ac:dyDescent="0.2">
      <c r="A814" s="150">
        <f t="shared" si="12"/>
        <v>12</v>
      </c>
      <c r="B814" t="s">
        <v>1267</v>
      </c>
      <c r="C814" t="s">
        <v>1268</v>
      </c>
      <c r="D814" s="20">
        <v>542593939</v>
      </c>
      <c r="E814" s="20">
        <v>0</v>
      </c>
      <c r="F814" s="20">
        <v>0</v>
      </c>
      <c r="G814" s="20">
        <v>542593939</v>
      </c>
    </row>
    <row r="815" spans="1:7" x14ac:dyDescent="0.2">
      <c r="A815" s="150">
        <f t="shared" si="12"/>
        <v>12</v>
      </c>
      <c r="B815" t="s">
        <v>1269</v>
      </c>
      <c r="C815" t="s">
        <v>351</v>
      </c>
      <c r="D815" s="20">
        <v>3812000</v>
      </c>
      <c r="E815" s="20">
        <v>0</v>
      </c>
      <c r="F815" s="20">
        <v>0</v>
      </c>
      <c r="G815" s="20">
        <v>3812000</v>
      </c>
    </row>
    <row r="816" spans="1:7" x14ac:dyDescent="0.2">
      <c r="A816" s="150">
        <f t="shared" si="12"/>
        <v>12</v>
      </c>
      <c r="B816" t="s">
        <v>1270</v>
      </c>
      <c r="C816" t="s">
        <v>1271</v>
      </c>
      <c r="D816" s="20">
        <v>277390000</v>
      </c>
      <c r="E816" s="20">
        <v>0</v>
      </c>
      <c r="F816" s="20">
        <v>0</v>
      </c>
      <c r="G816" s="20">
        <v>277390000</v>
      </c>
    </row>
    <row r="817" spans="1:7" x14ac:dyDescent="0.2">
      <c r="A817" s="150">
        <f t="shared" si="12"/>
        <v>12</v>
      </c>
      <c r="B817" t="s">
        <v>1272</v>
      </c>
      <c r="C817" t="s">
        <v>1273</v>
      </c>
      <c r="D817" s="20">
        <v>1593285952</v>
      </c>
      <c r="E817" s="20">
        <v>0</v>
      </c>
      <c r="F817" s="20">
        <v>0</v>
      </c>
      <c r="G817" s="20">
        <v>1593285952</v>
      </c>
    </row>
    <row r="818" spans="1:7" x14ac:dyDescent="0.2">
      <c r="A818" s="150">
        <f t="shared" si="12"/>
        <v>12</v>
      </c>
      <c r="B818" t="s">
        <v>1274</v>
      </c>
      <c r="C818" t="s">
        <v>1275</v>
      </c>
      <c r="D818" s="20">
        <v>13079728</v>
      </c>
      <c r="E818" s="20">
        <v>0</v>
      </c>
      <c r="F818" s="20">
        <v>0</v>
      </c>
      <c r="G818" s="20">
        <v>13079728</v>
      </c>
    </row>
    <row r="819" spans="1:7" x14ac:dyDescent="0.2">
      <c r="A819" s="150">
        <f t="shared" si="12"/>
        <v>12</v>
      </c>
      <c r="B819" t="s">
        <v>1276</v>
      </c>
      <c r="C819" t="s">
        <v>1277</v>
      </c>
      <c r="D819" s="20">
        <v>410434877</v>
      </c>
      <c r="E819" s="20">
        <v>0</v>
      </c>
      <c r="F819" s="20">
        <v>0</v>
      </c>
      <c r="G819" s="20">
        <v>410434877</v>
      </c>
    </row>
    <row r="820" spans="1:7" x14ac:dyDescent="0.2">
      <c r="A820" s="150">
        <f t="shared" si="12"/>
        <v>12</v>
      </c>
      <c r="B820" t="s">
        <v>1278</v>
      </c>
      <c r="C820" t="s">
        <v>1279</v>
      </c>
      <c r="D820" s="20">
        <v>520548701</v>
      </c>
      <c r="E820" s="20">
        <v>0</v>
      </c>
      <c r="F820" s="20">
        <v>0</v>
      </c>
      <c r="G820" s="20">
        <v>520548701</v>
      </c>
    </row>
    <row r="821" spans="1:7" x14ac:dyDescent="0.2">
      <c r="A821" s="150">
        <f t="shared" si="12"/>
        <v>12</v>
      </c>
      <c r="B821" t="s">
        <v>1280</v>
      </c>
      <c r="C821" t="s">
        <v>1281</v>
      </c>
      <c r="D821" s="20">
        <v>43955860</v>
      </c>
      <c r="E821" s="20">
        <v>0</v>
      </c>
      <c r="F821" s="20">
        <v>0</v>
      </c>
      <c r="G821" s="20">
        <v>43955860</v>
      </c>
    </row>
    <row r="822" spans="1:7" x14ac:dyDescent="0.2">
      <c r="A822" s="150">
        <f t="shared" si="12"/>
        <v>12</v>
      </c>
      <c r="B822" t="s">
        <v>1282</v>
      </c>
      <c r="C822" t="s">
        <v>1283</v>
      </c>
      <c r="D822" s="20">
        <v>32165730</v>
      </c>
      <c r="E822" s="20">
        <v>0</v>
      </c>
      <c r="F822" s="20">
        <v>0</v>
      </c>
      <c r="G822" s="20">
        <v>32165730</v>
      </c>
    </row>
    <row r="823" spans="1:7" x14ac:dyDescent="0.2">
      <c r="A823" s="150">
        <f t="shared" si="12"/>
        <v>12</v>
      </c>
      <c r="B823" t="s">
        <v>1284</v>
      </c>
      <c r="C823" t="s">
        <v>1285</v>
      </c>
      <c r="D823" s="20">
        <v>287614209</v>
      </c>
      <c r="E823" s="20">
        <v>0</v>
      </c>
      <c r="F823" s="20">
        <v>0</v>
      </c>
      <c r="G823" s="20">
        <v>287614209</v>
      </c>
    </row>
    <row r="824" spans="1:7" x14ac:dyDescent="0.2">
      <c r="A824" s="150">
        <f t="shared" si="12"/>
        <v>12</v>
      </c>
      <c r="B824" t="s">
        <v>1286</v>
      </c>
      <c r="C824" t="s">
        <v>1287</v>
      </c>
      <c r="D824" s="20">
        <v>35548634</v>
      </c>
      <c r="E824" s="20">
        <v>0</v>
      </c>
      <c r="F824" s="20">
        <v>0</v>
      </c>
      <c r="G824" s="20">
        <v>35548634</v>
      </c>
    </row>
    <row r="825" spans="1:7" x14ac:dyDescent="0.2">
      <c r="A825" s="150">
        <f t="shared" si="12"/>
        <v>12</v>
      </c>
      <c r="B825" t="s">
        <v>1288</v>
      </c>
      <c r="C825" t="s">
        <v>1289</v>
      </c>
      <c r="D825" s="20">
        <v>244523360.22</v>
      </c>
      <c r="E825" s="20">
        <v>0</v>
      </c>
      <c r="F825" s="20">
        <v>0</v>
      </c>
      <c r="G825" s="20">
        <v>244523360.22</v>
      </c>
    </row>
    <row r="826" spans="1:7" x14ac:dyDescent="0.2">
      <c r="A826" s="150">
        <f t="shared" si="12"/>
        <v>12</v>
      </c>
      <c r="B826" t="s">
        <v>1290</v>
      </c>
      <c r="C826" t="s">
        <v>1291</v>
      </c>
      <c r="D826" s="20">
        <v>445251730</v>
      </c>
      <c r="E826" s="20">
        <v>0</v>
      </c>
      <c r="F826" s="20">
        <v>0</v>
      </c>
      <c r="G826" s="20">
        <v>445251730</v>
      </c>
    </row>
    <row r="827" spans="1:7" x14ac:dyDescent="0.2">
      <c r="A827" s="150">
        <f t="shared" si="12"/>
        <v>12</v>
      </c>
      <c r="B827" t="s">
        <v>1292</v>
      </c>
      <c r="C827" t="s">
        <v>1293</v>
      </c>
      <c r="D827" s="20">
        <v>0.5</v>
      </c>
      <c r="E827" s="20">
        <v>0</v>
      </c>
      <c r="F827" s="20">
        <v>0</v>
      </c>
      <c r="G827" s="20">
        <v>0.5</v>
      </c>
    </row>
    <row r="828" spans="1:7" x14ac:dyDescent="0.2">
      <c r="A828" s="150">
        <f t="shared" si="12"/>
        <v>12</v>
      </c>
      <c r="B828" t="s">
        <v>1294</v>
      </c>
      <c r="C828" t="s">
        <v>1295</v>
      </c>
      <c r="D828" s="20">
        <v>1519878323.8</v>
      </c>
      <c r="E828" s="20">
        <v>0</v>
      </c>
      <c r="F828" s="20">
        <v>0</v>
      </c>
      <c r="G828" s="20">
        <v>1519878323.8</v>
      </c>
    </row>
    <row r="829" spans="1:7" x14ac:dyDescent="0.2">
      <c r="A829" s="150">
        <f t="shared" si="12"/>
        <v>12</v>
      </c>
      <c r="B829" t="s">
        <v>1296</v>
      </c>
      <c r="C829" t="s">
        <v>1297</v>
      </c>
      <c r="D829" s="20">
        <v>1883532906</v>
      </c>
      <c r="E829" s="20">
        <v>0</v>
      </c>
      <c r="F829" s="20">
        <v>0</v>
      </c>
      <c r="G829" s="20">
        <v>1883532906</v>
      </c>
    </row>
    <row r="830" spans="1:7" x14ac:dyDescent="0.2">
      <c r="A830" s="150">
        <f t="shared" si="12"/>
        <v>12</v>
      </c>
      <c r="B830" t="s">
        <v>1298</v>
      </c>
      <c r="C830" t="s">
        <v>1299</v>
      </c>
      <c r="D830" s="20">
        <v>171251951.62</v>
      </c>
      <c r="E830" s="20">
        <v>0</v>
      </c>
      <c r="F830" s="20">
        <v>0</v>
      </c>
      <c r="G830" s="20">
        <v>171251951.62</v>
      </c>
    </row>
    <row r="831" spans="1:7" x14ac:dyDescent="0.2">
      <c r="A831" s="150">
        <f t="shared" si="12"/>
        <v>12</v>
      </c>
      <c r="B831" t="s">
        <v>1300</v>
      </c>
      <c r="C831" t="s">
        <v>1301</v>
      </c>
      <c r="D831" s="20">
        <v>5528512042.4700003</v>
      </c>
      <c r="E831" s="20">
        <v>0</v>
      </c>
      <c r="F831" s="20">
        <v>0</v>
      </c>
      <c r="G831" s="20">
        <v>5528512042.4700003</v>
      </c>
    </row>
    <row r="832" spans="1:7" x14ac:dyDescent="0.2">
      <c r="A832" s="150">
        <f t="shared" si="12"/>
        <v>12</v>
      </c>
      <c r="B832" t="s">
        <v>1302</v>
      </c>
      <c r="C832" t="s">
        <v>1303</v>
      </c>
      <c r="D832" s="20">
        <v>4748925</v>
      </c>
      <c r="E832" s="20">
        <v>0</v>
      </c>
      <c r="F832" s="20">
        <v>0</v>
      </c>
      <c r="G832" s="20">
        <v>4748925</v>
      </c>
    </row>
    <row r="833" spans="1:7" x14ac:dyDescent="0.2">
      <c r="A833" s="150">
        <f t="shared" si="12"/>
        <v>12</v>
      </c>
      <c r="B833" t="s">
        <v>1304</v>
      </c>
      <c r="C833" t="s">
        <v>1305</v>
      </c>
      <c r="D833" s="20">
        <v>9952256.2400000002</v>
      </c>
      <c r="E833" s="20">
        <v>0</v>
      </c>
      <c r="F833" s="20">
        <v>0</v>
      </c>
      <c r="G833" s="20">
        <v>9952256.2400000002</v>
      </c>
    </row>
    <row r="834" spans="1:7" x14ac:dyDescent="0.2">
      <c r="A834" s="150">
        <f t="shared" si="12"/>
        <v>12</v>
      </c>
      <c r="B834" t="s">
        <v>1306</v>
      </c>
      <c r="C834" t="s">
        <v>1307</v>
      </c>
      <c r="D834" s="20">
        <v>6719998</v>
      </c>
      <c r="E834" s="20">
        <v>0</v>
      </c>
      <c r="F834" s="20">
        <v>0</v>
      </c>
      <c r="G834" s="20">
        <v>6719998</v>
      </c>
    </row>
    <row r="835" spans="1:7" x14ac:dyDescent="0.2">
      <c r="A835" s="150">
        <f t="shared" ref="A835:A898" si="13">+LEN(B835)</f>
        <v>12</v>
      </c>
      <c r="B835" t="s">
        <v>1308</v>
      </c>
      <c r="C835" t="s">
        <v>1309</v>
      </c>
      <c r="D835" s="20">
        <v>155498822</v>
      </c>
      <c r="E835" s="20">
        <v>0</v>
      </c>
      <c r="F835" s="20">
        <v>0</v>
      </c>
      <c r="G835" s="20">
        <v>155498822</v>
      </c>
    </row>
    <row r="836" spans="1:7" x14ac:dyDescent="0.2">
      <c r="A836" s="150">
        <f t="shared" si="13"/>
        <v>12</v>
      </c>
      <c r="B836" t="s">
        <v>1310</v>
      </c>
      <c r="C836" t="s">
        <v>1311</v>
      </c>
      <c r="D836" s="20">
        <v>7618550</v>
      </c>
      <c r="E836" s="20">
        <v>0</v>
      </c>
      <c r="F836" s="20">
        <v>0</v>
      </c>
      <c r="G836" s="20">
        <v>7618550</v>
      </c>
    </row>
    <row r="837" spans="1:7" x14ac:dyDescent="0.2">
      <c r="A837" s="150">
        <f t="shared" si="13"/>
        <v>12</v>
      </c>
      <c r="B837" t="s">
        <v>1312</v>
      </c>
      <c r="C837" t="s">
        <v>1313</v>
      </c>
      <c r="D837" s="20">
        <v>73652670</v>
      </c>
      <c r="E837" s="20">
        <v>0</v>
      </c>
      <c r="F837" s="20">
        <v>0</v>
      </c>
      <c r="G837" s="20">
        <v>73652670</v>
      </c>
    </row>
    <row r="838" spans="1:7" x14ac:dyDescent="0.2">
      <c r="A838" s="150">
        <f t="shared" si="13"/>
        <v>12</v>
      </c>
      <c r="B838" t="s">
        <v>1314</v>
      </c>
      <c r="C838" t="s">
        <v>1315</v>
      </c>
      <c r="D838" s="20">
        <v>11511108</v>
      </c>
      <c r="E838" s="20">
        <v>0</v>
      </c>
      <c r="F838" s="20">
        <v>0</v>
      </c>
      <c r="G838" s="20">
        <v>11511108</v>
      </c>
    </row>
    <row r="839" spans="1:7" x14ac:dyDescent="0.2">
      <c r="A839" s="150">
        <f t="shared" si="13"/>
        <v>12</v>
      </c>
      <c r="B839" t="s">
        <v>1316</v>
      </c>
      <c r="C839" t="s">
        <v>1317</v>
      </c>
      <c r="D839" s="20">
        <v>101843470</v>
      </c>
      <c r="E839" s="20">
        <v>0</v>
      </c>
      <c r="F839" s="20">
        <v>0</v>
      </c>
      <c r="G839" s="20">
        <v>101843470</v>
      </c>
    </row>
    <row r="840" spans="1:7" x14ac:dyDescent="0.2">
      <c r="A840" s="150">
        <f t="shared" si="13"/>
        <v>12</v>
      </c>
      <c r="B840" t="s">
        <v>1318</v>
      </c>
      <c r="C840" t="s">
        <v>1319</v>
      </c>
      <c r="D840" s="20">
        <v>10110008</v>
      </c>
      <c r="E840" s="20">
        <v>0</v>
      </c>
      <c r="F840" s="20">
        <v>0</v>
      </c>
      <c r="G840" s="20">
        <v>10110008</v>
      </c>
    </row>
    <row r="841" spans="1:7" x14ac:dyDescent="0.2">
      <c r="A841" s="150">
        <f t="shared" si="13"/>
        <v>12</v>
      </c>
      <c r="B841" t="s">
        <v>1320</v>
      </c>
      <c r="C841" t="s">
        <v>1321</v>
      </c>
      <c r="D841" s="20">
        <v>1031987337</v>
      </c>
      <c r="E841" s="20">
        <v>0</v>
      </c>
      <c r="F841" s="20">
        <v>0</v>
      </c>
      <c r="G841" s="20">
        <v>1031987337</v>
      </c>
    </row>
    <row r="842" spans="1:7" x14ac:dyDescent="0.2">
      <c r="A842" s="150">
        <f t="shared" si="13"/>
        <v>12</v>
      </c>
      <c r="B842" t="s">
        <v>1322</v>
      </c>
      <c r="C842" t="s">
        <v>1323</v>
      </c>
      <c r="D842" s="20">
        <v>6701332840.4499998</v>
      </c>
      <c r="E842" s="20">
        <v>0</v>
      </c>
      <c r="F842" s="20">
        <v>0</v>
      </c>
      <c r="G842" s="20">
        <v>6701332840.4499998</v>
      </c>
    </row>
    <row r="843" spans="1:7" x14ac:dyDescent="0.2">
      <c r="A843" s="150">
        <f t="shared" si="13"/>
        <v>10</v>
      </c>
      <c r="B843" t="s">
        <v>1452</v>
      </c>
      <c r="C843" t="s">
        <v>1451</v>
      </c>
      <c r="D843" s="20">
        <v>445931</v>
      </c>
      <c r="E843" s="20">
        <v>0</v>
      </c>
      <c r="F843" s="20">
        <v>0</v>
      </c>
      <c r="G843" s="20">
        <v>445931</v>
      </c>
    </row>
    <row r="844" spans="1:7" x14ac:dyDescent="0.2">
      <c r="A844" s="150">
        <f t="shared" si="13"/>
        <v>0</v>
      </c>
      <c r="B844"/>
      <c r="D844" s="20"/>
      <c r="E844" s="20"/>
      <c r="F844" s="20"/>
      <c r="G844" s="20"/>
    </row>
    <row r="845" spans="1:7" x14ac:dyDescent="0.2">
      <c r="A845" s="150">
        <f t="shared" si="13"/>
        <v>10</v>
      </c>
      <c r="B845" t="s">
        <v>1324</v>
      </c>
      <c r="C845" t="s">
        <v>1325</v>
      </c>
      <c r="D845" s="20">
        <v>7823800</v>
      </c>
      <c r="E845" s="20">
        <v>0</v>
      </c>
      <c r="F845" s="20">
        <v>0</v>
      </c>
      <c r="G845" s="20">
        <v>7823800</v>
      </c>
    </row>
    <row r="846" spans="1:7" x14ac:dyDescent="0.2">
      <c r="A846" s="150">
        <f t="shared" si="13"/>
        <v>12</v>
      </c>
      <c r="B846" t="s">
        <v>1326</v>
      </c>
      <c r="C846" t="s">
        <v>1327</v>
      </c>
      <c r="D846" s="20">
        <v>2828800</v>
      </c>
      <c r="E846" s="20">
        <v>0</v>
      </c>
      <c r="F846" s="20">
        <v>0</v>
      </c>
      <c r="G846" s="20">
        <v>2828800</v>
      </c>
    </row>
    <row r="847" spans="1:7" x14ac:dyDescent="0.2">
      <c r="A847" s="150">
        <f t="shared" si="13"/>
        <v>12</v>
      </c>
      <c r="B847" t="s">
        <v>1328</v>
      </c>
      <c r="C847" t="s">
        <v>1329</v>
      </c>
      <c r="D847" s="20">
        <v>4995000</v>
      </c>
      <c r="E847" s="20">
        <v>0</v>
      </c>
      <c r="F847" s="20">
        <v>0</v>
      </c>
      <c r="G847" s="20">
        <v>4995000</v>
      </c>
    </row>
    <row r="848" spans="1:7" x14ac:dyDescent="0.2">
      <c r="A848" s="150">
        <f t="shared" si="13"/>
        <v>0</v>
      </c>
      <c r="B848"/>
      <c r="D848" s="20"/>
      <c r="E848" s="20"/>
      <c r="F848" s="20"/>
      <c r="G848" s="20"/>
    </row>
    <row r="849" spans="1:7" x14ac:dyDescent="0.2">
      <c r="A849" s="150">
        <f t="shared" si="13"/>
        <v>8</v>
      </c>
      <c r="B849" t="s">
        <v>1524</v>
      </c>
      <c r="C849" t="s">
        <v>1525</v>
      </c>
      <c r="D849" s="20">
        <v>-20678438776.179996</v>
      </c>
      <c r="E849" s="20">
        <v>4299358678</v>
      </c>
      <c r="F849" s="20">
        <v>2966229114.3800001</v>
      </c>
      <c r="G849" s="20">
        <v>-19345309212.559998</v>
      </c>
    </row>
    <row r="850" spans="1:7" x14ac:dyDescent="0.2">
      <c r="A850" s="150">
        <f t="shared" si="13"/>
        <v>10</v>
      </c>
      <c r="B850" t="s">
        <v>1526</v>
      </c>
      <c r="C850" t="s">
        <v>1527</v>
      </c>
      <c r="D850" s="20">
        <v>-2</v>
      </c>
      <c r="E850" s="20">
        <v>0</v>
      </c>
      <c r="F850" s="20">
        <v>0</v>
      </c>
      <c r="G850" s="20">
        <v>-2</v>
      </c>
    </row>
    <row r="851" spans="1:7" x14ac:dyDescent="0.2">
      <c r="A851" s="150">
        <f t="shared" si="13"/>
        <v>12</v>
      </c>
      <c r="B851" t="s">
        <v>1528</v>
      </c>
      <c r="C851" t="s">
        <v>1529</v>
      </c>
      <c r="D851" s="20">
        <v>-2</v>
      </c>
      <c r="E851" s="20">
        <v>0</v>
      </c>
      <c r="F851" s="20">
        <v>0</v>
      </c>
      <c r="G851" s="20">
        <v>-2</v>
      </c>
    </row>
    <row r="852" spans="1:7" x14ac:dyDescent="0.2">
      <c r="A852" s="150">
        <f t="shared" si="13"/>
        <v>0</v>
      </c>
      <c r="B852"/>
      <c r="D852" s="20"/>
      <c r="E852" s="20"/>
      <c r="F852" s="20"/>
      <c r="G852" s="20"/>
    </row>
    <row r="853" spans="1:7" x14ac:dyDescent="0.2">
      <c r="A853" s="150">
        <f t="shared" si="13"/>
        <v>10</v>
      </c>
      <c r="B853" t="s">
        <v>1530</v>
      </c>
      <c r="C853" t="s">
        <v>1531</v>
      </c>
      <c r="D853" s="20">
        <v>-1765811213.5699999</v>
      </c>
      <c r="E853" s="20">
        <v>205634528</v>
      </c>
      <c r="F853" s="20">
        <v>212661824.24000001</v>
      </c>
      <c r="G853" s="20">
        <v>-1772838509.8099999</v>
      </c>
    </row>
    <row r="854" spans="1:7" x14ac:dyDescent="0.2">
      <c r="A854" s="150">
        <f t="shared" si="13"/>
        <v>12</v>
      </c>
      <c r="B854" t="s">
        <v>1532</v>
      </c>
      <c r="C854" t="s">
        <v>1533</v>
      </c>
      <c r="D854" s="20">
        <v>-105349383</v>
      </c>
      <c r="E854" s="20">
        <v>0</v>
      </c>
      <c r="F854" s="20">
        <v>0</v>
      </c>
      <c r="G854" s="20">
        <v>-105349383</v>
      </c>
    </row>
    <row r="855" spans="1:7" x14ac:dyDescent="0.2">
      <c r="A855" s="150">
        <f t="shared" si="13"/>
        <v>12</v>
      </c>
      <c r="B855" t="s">
        <v>1534</v>
      </c>
      <c r="C855" t="s">
        <v>1535</v>
      </c>
      <c r="D855" s="20">
        <v>-1375981825</v>
      </c>
      <c r="E855" s="20">
        <v>0</v>
      </c>
      <c r="F855" s="20">
        <v>0</v>
      </c>
      <c r="G855" s="20">
        <v>-1375981825</v>
      </c>
    </row>
    <row r="856" spans="1:7" x14ac:dyDescent="0.2">
      <c r="A856" s="150">
        <f t="shared" si="13"/>
        <v>12</v>
      </c>
      <c r="B856" t="s">
        <v>1536</v>
      </c>
      <c r="C856" t="s">
        <v>1537</v>
      </c>
      <c r="D856" s="20">
        <v>-40343</v>
      </c>
      <c r="E856" s="20">
        <v>0</v>
      </c>
      <c r="F856" s="20">
        <v>0</v>
      </c>
      <c r="G856" s="20">
        <v>-40343</v>
      </c>
    </row>
    <row r="857" spans="1:7" x14ac:dyDescent="0.2">
      <c r="A857" s="150">
        <f t="shared" si="13"/>
        <v>12</v>
      </c>
      <c r="B857" t="s">
        <v>2113</v>
      </c>
      <c r="C857" t="s">
        <v>2114</v>
      </c>
      <c r="D857" s="20">
        <v>-11014.569999933243</v>
      </c>
      <c r="E857" s="20">
        <v>170634530</v>
      </c>
      <c r="F857" s="20">
        <v>170636824.24000001</v>
      </c>
      <c r="G857" s="20">
        <v>-13308.80999994278</v>
      </c>
    </row>
    <row r="858" spans="1:7" x14ac:dyDescent="0.2">
      <c r="A858" s="150">
        <f t="shared" si="13"/>
        <v>12</v>
      </c>
      <c r="B858" t="s">
        <v>2115</v>
      </c>
      <c r="C858" t="s">
        <v>2116</v>
      </c>
      <c r="D858" s="20">
        <v>0</v>
      </c>
      <c r="E858" s="20">
        <v>34999998</v>
      </c>
      <c r="F858" s="20">
        <v>42025000</v>
      </c>
      <c r="G858" s="20">
        <v>-7025002</v>
      </c>
    </row>
    <row r="859" spans="1:7" x14ac:dyDescent="0.2">
      <c r="A859" s="150">
        <f t="shared" si="13"/>
        <v>12</v>
      </c>
      <c r="B859" t="s">
        <v>2117</v>
      </c>
      <c r="C859" t="s">
        <v>2118</v>
      </c>
      <c r="D859" s="20">
        <v>-284428648</v>
      </c>
      <c r="E859" s="20">
        <v>0</v>
      </c>
      <c r="F859" s="20">
        <v>0</v>
      </c>
      <c r="G859" s="20">
        <v>-284428648</v>
      </c>
    </row>
    <row r="860" spans="1:7" x14ac:dyDescent="0.2">
      <c r="A860" s="150">
        <f t="shared" si="13"/>
        <v>0</v>
      </c>
      <c r="B860"/>
      <c r="D860" s="20"/>
      <c r="E860" s="20"/>
      <c r="F860" s="20"/>
      <c r="G860" s="20"/>
    </row>
    <row r="861" spans="1:7" x14ac:dyDescent="0.2">
      <c r="A861" s="150">
        <f t="shared" si="13"/>
        <v>10</v>
      </c>
      <c r="B861" t="s">
        <v>1538</v>
      </c>
      <c r="C861" t="s">
        <v>1539</v>
      </c>
      <c r="D861" s="20">
        <v>-3729510677</v>
      </c>
      <c r="E861" s="20">
        <v>1120105302</v>
      </c>
      <c r="F861" s="20">
        <v>1368193571</v>
      </c>
      <c r="G861" s="20">
        <v>-3977598946</v>
      </c>
    </row>
    <row r="862" spans="1:7" x14ac:dyDescent="0.2">
      <c r="A862" s="150">
        <f t="shared" si="13"/>
        <v>12</v>
      </c>
      <c r="B862" t="s">
        <v>1540</v>
      </c>
      <c r="C862" t="s">
        <v>1541</v>
      </c>
      <c r="D862" s="20">
        <v>-1200219592</v>
      </c>
      <c r="E862" s="20">
        <v>0</v>
      </c>
      <c r="F862" s="20">
        <v>0</v>
      </c>
      <c r="G862" s="20">
        <v>-1200219592</v>
      </c>
    </row>
    <row r="863" spans="1:7" x14ac:dyDescent="0.2">
      <c r="A863" s="150">
        <f t="shared" si="13"/>
        <v>12</v>
      </c>
      <c r="B863" t="s">
        <v>2119</v>
      </c>
      <c r="C863" t="s">
        <v>2120</v>
      </c>
      <c r="D863" s="20">
        <v>-1161097513</v>
      </c>
      <c r="E863" s="20">
        <v>10759163</v>
      </c>
      <c r="F863" s="20">
        <v>0</v>
      </c>
      <c r="G863" s="20">
        <v>-1150338350</v>
      </c>
    </row>
    <row r="864" spans="1:7" x14ac:dyDescent="0.2">
      <c r="A864" s="150">
        <f t="shared" si="13"/>
        <v>12</v>
      </c>
      <c r="B864" t="s">
        <v>2121</v>
      </c>
      <c r="C864" t="s">
        <v>2122</v>
      </c>
      <c r="D864" s="20">
        <v>-1368193572</v>
      </c>
      <c r="E864" s="20">
        <v>1109346139</v>
      </c>
      <c r="F864" s="20">
        <v>1368193571</v>
      </c>
      <c r="G864" s="20">
        <v>-1627041004</v>
      </c>
    </row>
    <row r="865" spans="1:7" x14ac:dyDescent="0.2">
      <c r="A865" s="150">
        <f t="shared" si="13"/>
        <v>0</v>
      </c>
      <c r="B865"/>
      <c r="D865" s="20"/>
      <c r="E865" s="20"/>
      <c r="F865" s="20"/>
      <c r="G865" s="20"/>
    </row>
    <row r="866" spans="1:7" x14ac:dyDescent="0.2">
      <c r="A866" s="150">
        <f t="shared" si="13"/>
        <v>10</v>
      </c>
      <c r="B866" t="s">
        <v>1542</v>
      </c>
      <c r="C866" t="s">
        <v>1543</v>
      </c>
      <c r="D866" s="20">
        <v>-15044452327.84</v>
      </c>
      <c r="E866" s="20">
        <v>1052022304</v>
      </c>
      <c r="F866" s="20">
        <v>523864042.18000001</v>
      </c>
      <c r="G866" s="20">
        <v>-14516294066.02</v>
      </c>
    </row>
    <row r="867" spans="1:7" x14ac:dyDescent="0.2">
      <c r="A867" s="150">
        <f t="shared" si="13"/>
        <v>12</v>
      </c>
      <c r="B867" t="s">
        <v>1544</v>
      </c>
      <c r="C867" t="s">
        <v>1545</v>
      </c>
      <c r="D867" s="20">
        <v>-21.93</v>
      </c>
      <c r="E867" s="20">
        <v>0</v>
      </c>
      <c r="F867" s="20">
        <v>0</v>
      </c>
      <c r="G867" s="20">
        <v>-21.93</v>
      </c>
    </row>
    <row r="868" spans="1:7" x14ac:dyDescent="0.2">
      <c r="A868" s="150">
        <f t="shared" si="13"/>
        <v>12</v>
      </c>
      <c r="B868" t="s">
        <v>2123</v>
      </c>
      <c r="C868" t="s">
        <v>2124</v>
      </c>
      <c r="D868" s="20">
        <v>8248.4599999999991</v>
      </c>
      <c r="E868" s="20">
        <v>0</v>
      </c>
      <c r="F868" s="20">
        <v>0</v>
      </c>
      <c r="G868" s="20">
        <v>8248.4599999999991</v>
      </c>
    </row>
    <row r="869" spans="1:7" x14ac:dyDescent="0.2">
      <c r="A869" s="150">
        <f t="shared" si="13"/>
        <v>12</v>
      </c>
      <c r="B869" t="s">
        <v>1546</v>
      </c>
      <c r="C869" t="s">
        <v>1547</v>
      </c>
      <c r="D869" s="20">
        <v>-3652124297.9000001</v>
      </c>
      <c r="E869" s="20">
        <v>0</v>
      </c>
      <c r="F869" s="20">
        <v>0</v>
      </c>
      <c r="G869" s="20">
        <v>-3652124297.9000001</v>
      </c>
    </row>
    <row r="870" spans="1:7" x14ac:dyDescent="0.2">
      <c r="A870" s="150">
        <f t="shared" si="13"/>
        <v>12</v>
      </c>
      <c r="B870" t="s">
        <v>1550</v>
      </c>
      <c r="C870" t="s">
        <v>1551</v>
      </c>
      <c r="D870" s="20">
        <v>-652689387</v>
      </c>
      <c r="E870" s="20">
        <v>0</v>
      </c>
      <c r="F870" s="20">
        <v>0</v>
      </c>
      <c r="G870" s="20">
        <v>-652689387</v>
      </c>
    </row>
    <row r="871" spans="1:7" x14ac:dyDescent="0.2">
      <c r="A871" s="150">
        <f t="shared" si="13"/>
        <v>12</v>
      </c>
      <c r="B871" t="s">
        <v>2125</v>
      </c>
      <c r="C871" t="s">
        <v>2126</v>
      </c>
      <c r="D871" s="20">
        <v>-343994765</v>
      </c>
      <c r="E871" s="20">
        <v>0</v>
      </c>
      <c r="F871" s="20">
        <v>0</v>
      </c>
      <c r="G871" s="20">
        <v>-343994765</v>
      </c>
    </row>
    <row r="872" spans="1:7" x14ac:dyDescent="0.2">
      <c r="A872" s="150">
        <f t="shared" si="13"/>
        <v>12</v>
      </c>
      <c r="B872" t="s">
        <v>1552</v>
      </c>
      <c r="C872" t="s">
        <v>1553</v>
      </c>
      <c r="D872" s="20">
        <v>61875</v>
      </c>
      <c r="E872" s="20">
        <v>0</v>
      </c>
      <c r="F872" s="20">
        <v>0</v>
      </c>
      <c r="G872" s="20">
        <v>61875</v>
      </c>
    </row>
    <row r="873" spans="1:7" x14ac:dyDescent="0.2">
      <c r="A873" s="150">
        <f t="shared" si="13"/>
        <v>12</v>
      </c>
      <c r="B873" t="s">
        <v>1554</v>
      </c>
      <c r="C873" t="s">
        <v>1555</v>
      </c>
      <c r="D873" s="20">
        <v>-830812357</v>
      </c>
      <c r="E873" s="20">
        <v>0</v>
      </c>
      <c r="F873" s="20">
        <v>0</v>
      </c>
      <c r="G873" s="20">
        <v>-830812357</v>
      </c>
    </row>
    <row r="874" spans="1:7" x14ac:dyDescent="0.2">
      <c r="A874" s="150">
        <f t="shared" si="13"/>
        <v>12</v>
      </c>
      <c r="B874" t="s">
        <v>1556</v>
      </c>
      <c r="C874" t="s">
        <v>1557</v>
      </c>
      <c r="D874" s="20">
        <v>-297777670</v>
      </c>
      <c r="E874" s="20">
        <v>0</v>
      </c>
      <c r="F874" s="20">
        <v>0</v>
      </c>
      <c r="G874" s="20">
        <v>-297777670</v>
      </c>
    </row>
    <row r="875" spans="1:7" x14ac:dyDescent="0.2">
      <c r="A875" s="150">
        <f t="shared" si="13"/>
        <v>12</v>
      </c>
      <c r="B875" t="s">
        <v>1558</v>
      </c>
      <c r="C875" t="s">
        <v>1559</v>
      </c>
      <c r="D875" s="20">
        <v>-939048396</v>
      </c>
      <c r="E875" s="20">
        <v>0</v>
      </c>
      <c r="F875" s="20">
        <v>0</v>
      </c>
      <c r="G875" s="20">
        <v>-939048396</v>
      </c>
    </row>
    <row r="876" spans="1:7" x14ac:dyDescent="0.2">
      <c r="A876" s="150">
        <f t="shared" si="13"/>
        <v>12</v>
      </c>
      <c r="B876" t="s">
        <v>1560</v>
      </c>
      <c r="C876" t="s">
        <v>1561</v>
      </c>
      <c r="D876" s="20">
        <v>-43054086</v>
      </c>
      <c r="E876" s="20">
        <v>0</v>
      </c>
      <c r="F876" s="20">
        <v>0</v>
      </c>
      <c r="G876" s="20">
        <v>-43054086</v>
      </c>
    </row>
    <row r="877" spans="1:7" x14ac:dyDescent="0.2">
      <c r="A877" s="150">
        <f t="shared" si="13"/>
        <v>12</v>
      </c>
      <c r="B877" t="s">
        <v>1562</v>
      </c>
      <c r="C877" t="s">
        <v>1563</v>
      </c>
      <c r="D877" s="20">
        <v>962518034.84000015</v>
      </c>
      <c r="E877" s="20">
        <v>128419346</v>
      </c>
      <c r="F877" s="20">
        <v>0</v>
      </c>
      <c r="G877" s="20">
        <v>1090937380.8400002</v>
      </c>
    </row>
    <row r="878" spans="1:7" x14ac:dyDescent="0.2">
      <c r="A878" s="150">
        <f t="shared" si="13"/>
        <v>12</v>
      </c>
      <c r="B878" t="s">
        <v>1564</v>
      </c>
      <c r="C878" t="s">
        <v>1565</v>
      </c>
      <c r="D878" s="20">
        <v>-736687893</v>
      </c>
      <c r="E878" s="20">
        <v>0</v>
      </c>
      <c r="F878" s="20">
        <v>0</v>
      </c>
      <c r="G878" s="20">
        <v>-736687893</v>
      </c>
    </row>
    <row r="879" spans="1:7" x14ac:dyDescent="0.2">
      <c r="A879" s="150">
        <f t="shared" si="13"/>
        <v>12</v>
      </c>
      <c r="B879" t="s">
        <v>1566</v>
      </c>
      <c r="C879" t="s">
        <v>1567</v>
      </c>
      <c r="D879" s="20">
        <v>-416232706</v>
      </c>
      <c r="E879" s="20">
        <v>0</v>
      </c>
      <c r="F879" s="20">
        <v>0</v>
      </c>
      <c r="G879" s="20">
        <v>-416232706</v>
      </c>
    </row>
    <row r="880" spans="1:7" x14ac:dyDescent="0.2">
      <c r="A880" s="150">
        <f t="shared" si="13"/>
        <v>12</v>
      </c>
      <c r="B880" t="s">
        <v>2127</v>
      </c>
      <c r="C880" t="s">
        <v>2128</v>
      </c>
      <c r="D880" s="20">
        <v>-570754911.88999999</v>
      </c>
      <c r="E880" s="20">
        <v>166600936</v>
      </c>
      <c r="F880" s="20">
        <v>229314718</v>
      </c>
      <c r="G880" s="20">
        <v>-633468693.88999999</v>
      </c>
    </row>
    <row r="881" spans="1:7" x14ac:dyDescent="0.2">
      <c r="A881" s="150">
        <f t="shared" si="13"/>
        <v>12</v>
      </c>
      <c r="B881" t="s">
        <v>2129</v>
      </c>
      <c r="C881" t="s">
        <v>2130</v>
      </c>
      <c r="D881" s="20">
        <v>-904703542</v>
      </c>
      <c r="E881" s="20">
        <v>0</v>
      </c>
      <c r="F881" s="20">
        <v>640</v>
      </c>
      <c r="G881" s="20">
        <v>-904704182</v>
      </c>
    </row>
    <row r="882" spans="1:7" x14ac:dyDescent="0.2">
      <c r="A882" s="150">
        <f t="shared" si="13"/>
        <v>12</v>
      </c>
      <c r="B882" t="s">
        <v>2131</v>
      </c>
      <c r="C882" t="s">
        <v>2132</v>
      </c>
      <c r="D882" s="20">
        <v>-339581753</v>
      </c>
      <c r="E882" s="20">
        <v>178046478</v>
      </c>
      <c r="F882" s="20">
        <v>178047358</v>
      </c>
      <c r="G882" s="20">
        <v>-339582633</v>
      </c>
    </row>
    <row r="883" spans="1:7" x14ac:dyDescent="0.2">
      <c r="A883" s="150">
        <f t="shared" si="13"/>
        <v>12</v>
      </c>
      <c r="B883" t="s">
        <v>2133</v>
      </c>
      <c r="C883" t="s">
        <v>2134</v>
      </c>
      <c r="D883" s="20">
        <v>-139170540</v>
      </c>
      <c r="E883" s="20">
        <v>72617319</v>
      </c>
      <c r="F883" s="20">
        <v>72622816.180000007</v>
      </c>
      <c r="G883" s="20">
        <v>-139176037.18000001</v>
      </c>
    </row>
    <row r="884" spans="1:7" x14ac:dyDescent="0.2">
      <c r="A884" s="150">
        <f t="shared" si="13"/>
        <v>12</v>
      </c>
      <c r="B884" t="s">
        <v>2135</v>
      </c>
      <c r="C884" t="s">
        <v>2136</v>
      </c>
      <c r="D884" s="20">
        <v>-11525120</v>
      </c>
      <c r="E884" s="20">
        <v>43878510</v>
      </c>
      <c r="F884" s="20">
        <v>43878510</v>
      </c>
      <c r="G884" s="20">
        <v>-11525120</v>
      </c>
    </row>
    <row r="885" spans="1:7" x14ac:dyDescent="0.2">
      <c r="A885" s="150">
        <f t="shared" si="13"/>
        <v>12</v>
      </c>
      <c r="B885" t="s">
        <v>2137</v>
      </c>
      <c r="C885" t="s">
        <v>2138</v>
      </c>
      <c r="D885" s="20">
        <v>0</v>
      </c>
      <c r="E885" s="20">
        <v>462459715</v>
      </c>
      <c r="F885" s="20">
        <v>0</v>
      </c>
      <c r="G885" s="20">
        <v>462459715</v>
      </c>
    </row>
    <row r="886" spans="1:7" x14ac:dyDescent="0.2">
      <c r="A886" s="150">
        <f t="shared" si="13"/>
        <v>12</v>
      </c>
      <c r="B886" t="s">
        <v>2139</v>
      </c>
      <c r="C886" t="s">
        <v>2140</v>
      </c>
      <c r="D886" s="20">
        <v>-6128883039.4200001</v>
      </c>
      <c r="E886" s="20">
        <v>0</v>
      </c>
      <c r="F886" s="20">
        <v>0</v>
      </c>
      <c r="G886" s="20">
        <v>-6128883039.4200001</v>
      </c>
    </row>
    <row r="887" spans="1:7" x14ac:dyDescent="0.2">
      <c r="A887" s="150">
        <f t="shared" si="13"/>
        <v>0</v>
      </c>
      <c r="B887"/>
      <c r="D887" s="20"/>
      <c r="E887" s="20"/>
      <c r="F887" s="20"/>
      <c r="G887" s="20"/>
    </row>
    <row r="888" spans="1:7" x14ac:dyDescent="0.2">
      <c r="A888" s="150">
        <f t="shared" si="13"/>
        <v>10</v>
      </c>
      <c r="B888" t="s">
        <v>1568</v>
      </c>
      <c r="C888" t="s">
        <v>1569</v>
      </c>
      <c r="D888" s="20">
        <v>-18155708.269999996</v>
      </c>
      <c r="E888" s="20">
        <v>0</v>
      </c>
      <c r="F888" s="20">
        <v>22.01</v>
      </c>
      <c r="G888" s="20">
        <v>-18155730.279999997</v>
      </c>
    </row>
    <row r="889" spans="1:7" x14ac:dyDescent="0.2">
      <c r="A889" s="150">
        <f t="shared" si="13"/>
        <v>12</v>
      </c>
      <c r="B889" t="s">
        <v>1570</v>
      </c>
      <c r="C889" t="s">
        <v>1571</v>
      </c>
      <c r="D889" s="20">
        <v>-7804936</v>
      </c>
      <c r="E889" s="20">
        <v>0</v>
      </c>
      <c r="F889" s="20">
        <v>0</v>
      </c>
      <c r="G889" s="20">
        <v>-7804936</v>
      </c>
    </row>
    <row r="890" spans="1:7" x14ac:dyDescent="0.2">
      <c r="A890" s="150">
        <f t="shared" si="13"/>
        <v>12</v>
      </c>
      <c r="B890" t="s">
        <v>1572</v>
      </c>
      <c r="C890" t="s">
        <v>1573</v>
      </c>
      <c r="D890" s="20">
        <v>77639965</v>
      </c>
      <c r="E890" s="20">
        <v>0</v>
      </c>
      <c r="F890" s="20">
        <v>0</v>
      </c>
      <c r="G890" s="20">
        <v>77639965</v>
      </c>
    </row>
    <row r="891" spans="1:7" x14ac:dyDescent="0.2">
      <c r="A891" s="150">
        <f t="shared" si="13"/>
        <v>12</v>
      </c>
      <c r="B891" t="s">
        <v>2141</v>
      </c>
      <c r="C891" t="s">
        <v>2142</v>
      </c>
      <c r="D891" s="20">
        <v>-838767.26999999583</v>
      </c>
      <c r="E891" s="20">
        <v>0</v>
      </c>
      <c r="F891" s="20">
        <v>22.01</v>
      </c>
      <c r="G891" s="20">
        <v>-838789.27999999584</v>
      </c>
    </row>
    <row r="892" spans="1:7" x14ac:dyDescent="0.2">
      <c r="A892" s="150">
        <f t="shared" si="13"/>
        <v>12</v>
      </c>
      <c r="B892" t="s">
        <v>2143</v>
      </c>
      <c r="C892" t="s">
        <v>2144</v>
      </c>
      <c r="D892" s="20">
        <v>-87151970</v>
      </c>
      <c r="E892" s="20">
        <v>0</v>
      </c>
      <c r="F892" s="20">
        <v>0</v>
      </c>
      <c r="G892" s="20">
        <v>-87151970</v>
      </c>
    </row>
    <row r="893" spans="1:7" x14ac:dyDescent="0.2">
      <c r="A893" s="150">
        <f t="shared" si="13"/>
        <v>0</v>
      </c>
      <c r="B893"/>
      <c r="D893" s="20"/>
      <c r="E893" s="20"/>
      <c r="F893" s="20"/>
      <c r="G893" s="20"/>
    </row>
    <row r="894" spans="1:7" x14ac:dyDescent="0.2">
      <c r="A894" s="150">
        <f t="shared" si="13"/>
        <v>10</v>
      </c>
      <c r="B894" t="s">
        <v>1574</v>
      </c>
      <c r="C894" t="s">
        <v>1575</v>
      </c>
      <c r="D894" s="20">
        <v>-93499.69</v>
      </c>
      <c r="E894" s="20">
        <v>0</v>
      </c>
      <c r="F894" s="20">
        <v>0</v>
      </c>
      <c r="G894" s="20">
        <v>-93499.69</v>
      </c>
    </row>
    <row r="895" spans="1:7" x14ac:dyDescent="0.2">
      <c r="A895" s="150">
        <f t="shared" si="13"/>
        <v>12</v>
      </c>
      <c r="B895" t="s">
        <v>2145</v>
      </c>
      <c r="C895" t="s">
        <v>2146</v>
      </c>
      <c r="D895" s="20">
        <v>-93500</v>
      </c>
      <c r="E895" s="20">
        <v>0</v>
      </c>
      <c r="F895" s="20">
        <v>0</v>
      </c>
      <c r="G895" s="20">
        <v>-93500</v>
      </c>
    </row>
    <row r="896" spans="1:7" x14ac:dyDescent="0.2">
      <c r="A896" s="150">
        <f t="shared" si="13"/>
        <v>12</v>
      </c>
      <c r="B896" t="s">
        <v>1576</v>
      </c>
      <c r="C896" t="s">
        <v>1577</v>
      </c>
      <c r="D896" s="20">
        <v>0.31</v>
      </c>
      <c r="E896" s="20">
        <v>0</v>
      </c>
      <c r="F896" s="20">
        <v>0</v>
      </c>
      <c r="G896" s="20">
        <v>0.31</v>
      </c>
    </row>
    <row r="897" spans="1:7" x14ac:dyDescent="0.2">
      <c r="A897" s="150">
        <f t="shared" si="13"/>
        <v>0</v>
      </c>
      <c r="B897"/>
      <c r="D897" s="20"/>
      <c r="E897" s="20"/>
      <c r="F897" s="20"/>
      <c r="G897" s="20"/>
    </row>
    <row r="898" spans="1:7" x14ac:dyDescent="0.2">
      <c r="A898" s="150">
        <f t="shared" si="13"/>
        <v>10</v>
      </c>
      <c r="B898" t="s">
        <v>1578</v>
      </c>
      <c r="C898" t="s">
        <v>1579</v>
      </c>
      <c r="D898" s="20">
        <v>-418901790.84000003</v>
      </c>
      <c r="E898" s="20">
        <v>792295543</v>
      </c>
      <c r="F898" s="20">
        <v>325600908</v>
      </c>
      <c r="G898" s="20">
        <v>47792844.159999967</v>
      </c>
    </row>
    <row r="899" spans="1:7" x14ac:dyDescent="0.2">
      <c r="A899" s="150">
        <f t="shared" ref="A899:A962" si="14">+LEN(B899)</f>
        <v>12</v>
      </c>
      <c r="B899" t="s">
        <v>1580</v>
      </c>
      <c r="C899" t="s">
        <v>1581</v>
      </c>
      <c r="D899" s="20">
        <v>12393116</v>
      </c>
      <c r="E899" s="20">
        <v>0</v>
      </c>
      <c r="F899" s="20">
        <v>0</v>
      </c>
      <c r="G899" s="20">
        <v>12393116</v>
      </c>
    </row>
    <row r="900" spans="1:7" x14ac:dyDescent="0.2">
      <c r="A900" s="150">
        <f t="shared" si="14"/>
        <v>12</v>
      </c>
      <c r="B900" t="s">
        <v>1582</v>
      </c>
      <c r="C900" t="s">
        <v>1583</v>
      </c>
      <c r="D900" s="20">
        <v>39998</v>
      </c>
      <c r="E900" s="20">
        <v>0</v>
      </c>
      <c r="F900" s="20">
        <v>0</v>
      </c>
      <c r="G900" s="20">
        <v>39998</v>
      </c>
    </row>
    <row r="901" spans="1:7" x14ac:dyDescent="0.2">
      <c r="A901" s="150">
        <f t="shared" si="14"/>
        <v>12</v>
      </c>
      <c r="B901" t="s">
        <v>1584</v>
      </c>
      <c r="C901" t="s">
        <v>1585</v>
      </c>
      <c r="D901" s="20">
        <v>79210.16</v>
      </c>
      <c r="E901" s="20">
        <v>0</v>
      </c>
      <c r="F901" s="20">
        <v>0</v>
      </c>
      <c r="G901" s="20">
        <v>79210.16</v>
      </c>
    </row>
    <row r="902" spans="1:7" x14ac:dyDescent="0.2">
      <c r="A902" s="150">
        <f t="shared" si="14"/>
        <v>12</v>
      </c>
      <c r="B902" t="s">
        <v>1586</v>
      </c>
      <c r="C902" t="s">
        <v>1587</v>
      </c>
      <c r="D902" s="20">
        <v>12762612</v>
      </c>
      <c r="E902" s="20">
        <v>0</v>
      </c>
      <c r="F902" s="20">
        <v>0</v>
      </c>
      <c r="G902" s="20">
        <v>12762612</v>
      </c>
    </row>
    <row r="903" spans="1:7" x14ac:dyDescent="0.2">
      <c r="A903" s="150">
        <f t="shared" si="14"/>
        <v>12</v>
      </c>
      <c r="B903" t="s">
        <v>1588</v>
      </c>
      <c r="C903" t="s">
        <v>1589</v>
      </c>
      <c r="D903" s="20">
        <v>22517908</v>
      </c>
      <c r="E903" s="20">
        <v>0</v>
      </c>
      <c r="F903" s="20">
        <v>0</v>
      </c>
      <c r="G903" s="20">
        <v>22517908</v>
      </c>
    </row>
    <row r="904" spans="1:7" x14ac:dyDescent="0.2">
      <c r="A904" s="150">
        <f t="shared" si="14"/>
        <v>12</v>
      </c>
      <c r="B904" t="s">
        <v>2147</v>
      </c>
      <c r="C904" t="s">
        <v>2148</v>
      </c>
      <c r="D904" s="20">
        <v>-466694635</v>
      </c>
      <c r="E904" s="20">
        <v>792295543</v>
      </c>
      <c r="F904" s="20">
        <v>325600908</v>
      </c>
      <c r="G904" s="20">
        <v>0</v>
      </c>
    </row>
    <row r="905" spans="1:7" x14ac:dyDescent="0.2">
      <c r="A905" s="150">
        <f t="shared" si="14"/>
        <v>0</v>
      </c>
      <c r="B905"/>
      <c r="D905" s="20"/>
      <c r="E905" s="20"/>
      <c r="F905" s="20"/>
      <c r="G905" s="20"/>
    </row>
    <row r="906" spans="1:7" x14ac:dyDescent="0.2">
      <c r="A906" s="150">
        <f t="shared" si="14"/>
        <v>10</v>
      </c>
      <c r="B906" t="s">
        <v>1590</v>
      </c>
      <c r="C906" t="s">
        <v>1591</v>
      </c>
      <c r="D906" s="20">
        <v>-121894876.87</v>
      </c>
      <c r="E906" s="20">
        <v>234893461</v>
      </c>
      <c r="F906" s="20">
        <v>54884.67</v>
      </c>
      <c r="G906" s="20">
        <v>112943699.45999999</v>
      </c>
    </row>
    <row r="907" spans="1:7" x14ac:dyDescent="0.2">
      <c r="A907" s="150">
        <f t="shared" si="14"/>
        <v>12</v>
      </c>
      <c r="B907" t="s">
        <v>1592</v>
      </c>
      <c r="C907" t="s">
        <v>1593</v>
      </c>
      <c r="D907" s="20">
        <v>158669478</v>
      </c>
      <c r="E907" s="20">
        <v>0</v>
      </c>
      <c r="F907" s="20">
        <v>0</v>
      </c>
      <c r="G907" s="20">
        <v>158669478</v>
      </c>
    </row>
    <row r="908" spans="1:7" x14ac:dyDescent="0.2">
      <c r="A908" s="150">
        <f t="shared" si="14"/>
        <v>12</v>
      </c>
      <c r="B908" t="s">
        <v>1594</v>
      </c>
      <c r="C908" t="s">
        <v>1595</v>
      </c>
      <c r="D908" s="20">
        <v>-21393585</v>
      </c>
      <c r="E908" s="20">
        <v>0</v>
      </c>
      <c r="F908" s="20">
        <v>0</v>
      </c>
      <c r="G908" s="20">
        <v>-21393585</v>
      </c>
    </row>
    <row r="909" spans="1:7" x14ac:dyDescent="0.2">
      <c r="A909" s="150">
        <f t="shared" si="14"/>
        <v>12</v>
      </c>
      <c r="B909" t="s">
        <v>2149</v>
      </c>
      <c r="C909" t="s">
        <v>2150</v>
      </c>
      <c r="D909" s="20">
        <v>-259170769.87</v>
      </c>
      <c r="E909" s="20">
        <v>234893461</v>
      </c>
      <c r="F909" s="20">
        <v>54884.67</v>
      </c>
      <c r="G909" s="20">
        <v>-24332193.540000007</v>
      </c>
    </row>
    <row r="910" spans="1:7" x14ac:dyDescent="0.2">
      <c r="A910" s="150">
        <f t="shared" si="14"/>
        <v>0</v>
      </c>
      <c r="B910"/>
      <c r="D910" s="20"/>
      <c r="E910" s="20"/>
      <c r="F910" s="20"/>
      <c r="G910" s="20"/>
    </row>
    <row r="911" spans="1:7" x14ac:dyDescent="0.2">
      <c r="A911" s="150">
        <f t="shared" si="14"/>
        <v>10</v>
      </c>
      <c r="B911" t="s">
        <v>1596</v>
      </c>
      <c r="C911" t="s">
        <v>1597</v>
      </c>
      <c r="D911" s="20">
        <v>-613587432</v>
      </c>
      <c r="E911" s="20">
        <v>262363031</v>
      </c>
      <c r="F911" s="20">
        <v>261595747</v>
      </c>
      <c r="G911" s="20">
        <v>-612820148</v>
      </c>
    </row>
    <row r="912" spans="1:7" x14ac:dyDescent="0.2">
      <c r="A912" s="150">
        <f t="shared" si="14"/>
        <v>12</v>
      </c>
      <c r="B912" t="s">
        <v>1598</v>
      </c>
      <c r="C912" t="s">
        <v>1599</v>
      </c>
      <c r="D912" s="20">
        <v>-167720592</v>
      </c>
      <c r="E912" s="20">
        <v>262363031</v>
      </c>
      <c r="F912" s="20">
        <v>261595747</v>
      </c>
      <c r="G912" s="20">
        <v>-166953308</v>
      </c>
    </row>
    <row r="913" spans="1:7" x14ac:dyDescent="0.2">
      <c r="A913" s="150">
        <f t="shared" si="14"/>
        <v>12</v>
      </c>
      <c r="B913" t="s">
        <v>2151</v>
      </c>
      <c r="C913" t="s">
        <v>2152</v>
      </c>
      <c r="D913" s="20">
        <v>-445866840</v>
      </c>
      <c r="E913" s="20">
        <v>0</v>
      </c>
      <c r="F913" s="20">
        <v>0</v>
      </c>
      <c r="G913" s="20">
        <v>-445866840</v>
      </c>
    </row>
    <row r="914" spans="1:7" x14ac:dyDescent="0.2">
      <c r="A914" s="150">
        <f t="shared" si="14"/>
        <v>0</v>
      </c>
      <c r="B914"/>
      <c r="D914" s="20"/>
      <c r="E914" s="20"/>
      <c r="F914" s="20"/>
      <c r="G914" s="20"/>
    </row>
    <row r="915" spans="1:7" x14ac:dyDescent="0.2">
      <c r="A915" s="150">
        <f t="shared" si="14"/>
        <v>10</v>
      </c>
      <c r="B915" t="s">
        <v>1600</v>
      </c>
      <c r="C915" t="s">
        <v>1601</v>
      </c>
      <c r="D915" s="20">
        <v>1001593696</v>
      </c>
      <c r="E915" s="20">
        <v>0</v>
      </c>
      <c r="F915" s="20">
        <v>0</v>
      </c>
      <c r="G915" s="20">
        <v>1001593696</v>
      </c>
    </row>
    <row r="916" spans="1:7" x14ac:dyDescent="0.2">
      <c r="A916" s="150">
        <f t="shared" si="14"/>
        <v>12</v>
      </c>
      <c r="B916" t="s">
        <v>1602</v>
      </c>
      <c r="C916" t="s">
        <v>1603</v>
      </c>
      <c r="D916" s="20">
        <v>1001593696</v>
      </c>
      <c r="E916" s="20">
        <v>0</v>
      </c>
      <c r="F916" s="20">
        <v>0</v>
      </c>
      <c r="G916" s="20">
        <v>1001593696</v>
      </c>
    </row>
    <row r="917" spans="1:7" x14ac:dyDescent="0.2">
      <c r="A917" s="150">
        <f t="shared" si="14"/>
        <v>0</v>
      </c>
      <c r="B917"/>
      <c r="D917" s="20"/>
      <c r="E917" s="20"/>
      <c r="F917" s="20"/>
      <c r="G917" s="20"/>
    </row>
    <row r="918" spans="1:7" x14ac:dyDescent="0.2">
      <c r="A918" s="150">
        <f t="shared" si="14"/>
        <v>10</v>
      </c>
      <c r="B918" t="s">
        <v>2153</v>
      </c>
      <c r="C918" t="s">
        <v>2154</v>
      </c>
      <c r="D918" s="20">
        <v>0</v>
      </c>
      <c r="E918" s="20">
        <v>0</v>
      </c>
      <c r="F918" s="20">
        <v>25411.77</v>
      </c>
      <c r="G918" s="20">
        <v>-25411.77</v>
      </c>
    </row>
    <row r="919" spans="1:7" x14ac:dyDescent="0.2">
      <c r="A919" s="150">
        <f t="shared" si="14"/>
        <v>12</v>
      </c>
      <c r="B919" t="s">
        <v>2155</v>
      </c>
      <c r="C919" t="s">
        <v>2156</v>
      </c>
      <c r="D919" s="20">
        <v>0</v>
      </c>
      <c r="E919" s="20">
        <v>0</v>
      </c>
      <c r="F919" s="20">
        <v>25411.77</v>
      </c>
      <c r="G919" s="20">
        <v>-25411.77</v>
      </c>
    </row>
    <row r="920" spans="1:7" x14ac:dyDescent="0.2">
      <c r="A920" s="150">
        <f t="shared" si="14"/>
        <v>0</v>
      </c>
      <c r="B920"/>
      <c r="D920" s="20"/>
      <c r="E920" s="20"/>
      <c r="F920" s="20"/>
      <c r="G920" s="20"/>
    </row>
    <row r="921" spans="1:7" x14ac:dyDescent="0.2">
      <c r="A921" s="150">
        <f t="shared" si="14"/>
        <v>10</v>
      </c>
      <c r="B921" t="s">
        <v>1604</v>
      </c>
      <c r="C921" t="s">
        <v>1605</v>
      </c>
      <c r="D921" s="20">
        <v>373564976</v>
      </c>
      <c r="E921" s="20">
        <v>0</v>
      </c>
      <c r="F921" s="20">
        <v>866.12</v>
      </c>
      <c r="G921" s="20">
        <v>373564109.88</v>
      </c>
    </row>
    <row r="922" spans="1:7" x14ac:dyDescent="0.2">
      <c r="A922" s="150">
        <f t="shared" si="14"/>
        <v>12</v>
      </c>
      <c r="B922" t="s">
        <v>1606</v>
      </c>
      <c r="C922" t="s">
        <v>1607</v>
      </c>
      <c r="D922" s="20">
        <v>-359352864</v>
      </c>
      <c r="E922" s="20">
        <v>0</v>
      </c>
      <c r="F922" s="20">
        <v>0</v>
      </c>
      <c r="G922" s="20">
        <v>-359352864</v>
      </c>
    </row>
    <row r="923" spans="1:7" x14ac:dyDescent="0.2">
      <c r="A923" s="150">
        <f t="shared" si="14"/>
        <v>12</v>
      </c>
      <c r="B923" t="s">
        <v>1608</v>
      </c>
      <c r="C923" t="s">
        <v>1609</v>
      </c>
      <c r="D923" s="20">
        <v>-159117542</v>
      </c>
      <c r="E923" s="20">
        <v>0</v>
      </c>
      <c r="F923" s="20">
        <v>0</v>
      </c>
      <c r="G923" s="20">
        <v>-159117542</v>
      </c>
    </row>
    <row r="924" spans="1:7" x14ac:dyDescent="0.2">
      <c r="A924" s="150">
        <f t="shared" si="14"/>
        <v>12</v>
      </c>
      <c r="B924" t="s">
        <v>1610</v>
      </c>
      <c r="C924" t="s">
        <v>1611</v>
      </c>
      <c r="D924" s="20">
        <v>892035382</v>
      </c>
      <c r="E924" s="20">
        <v>0</v>
      </c>
      <c r="F924" s="20">
        <v>866.12</v>
      </c>
      <c r="G924" s="20">
        <v>892034515.88</v>
      </c>
    </row>
    <row r="925" spans="1:7" x14ac:dyDescent="0.2">
      <c r="A925" s="150">
        <f t="shared" si="14"/>
        <v>0</v>
      </c>
      <c r="B925"/>
      <c r="D925" s="20"/>
      <c r="E925" s="20"/>
      <c r="F925" s="20"/>
      <c r="G925" s="20"/>
    </row>
    <row r="926" spans="1:7" x14ac:dyDescent="0.2">
      <c r="A926" s="150">
        <f t="shared" si="14"/>
        <v>10</v>
      </c>
      <c r="B926" t="s">
        <v>1612</v>
      </c>
      <c r="C926" t="s">
        <v>1613</v>
      </c>
      <c r="D926" s="20">
        <v>507554406</v>
      </c>
      <c r="E926" s="20">
        <v>0</v>
      </c>
      <c r="F926" s="20">
        <v>0</v>
      </c>
      <c r="G926" s="20">
        <v>507554406</v>
      </c>
    </row>
    <row r="927" spans="1:7" x14ac:dyDescent="0.2">
      <c r="A927" s="150">
        <f t="shared" si="14"/>
        <v>12</v>
      </c>
      <c r="B927" t="s">
        <v>1614</v>
      </c>
      <c r="C927" t="s">
        <v>1615</v>
      </c>
      <c r="D927" s="20">
        <v>1720677207</v>
      </c>
      <c r="E927" s="20">
        <v>0</v>
      </c>
      <c r="F927" s="20">
        <v>0</v>
      </c>
      <c r="G927" s="20">
        <v>1720677207</v>
      </c>
    </row>
    <row r="928" spans="1:7" x14ac:dyDescent="0.2">
      <c r="A928" s="150">
        <f t="shared" si="14"/>
        <v>12</v>
      </c>
      <c r="B928" t="s">
        <v>2157</v>
      </c>
      <c r="C928" t="s">
        <v>2158</v>
      </c>
      <c r="D928" s="20">
        <v>-1213122801</v>
      </c>
      <c r="E928" s="20">
        <v>0</v>
      </c>
      <c r="F928" s="20">
        <v>0</v>
      </c>
      <c r="G928" s="20">
        <v>-1213122801</v>
      </c>
    </row>
    <row r="929" spans="1:7" x14ac:dyDescent="0.2">
      <c r="A929" s="150">
        <f t="shared" si="14"/>
        <v>10</v>
      </c>
      <c r="B929" t="s">
        <v>2159</v>
      </c>
      <c r="C929" t="s">
        <v>2160</v>
      </c>
      <c r="D929" s="20">
        <v>-803058269.61999989</v>
      </c>
      <c r="E929" s="20">
        <v>357918259</v>
      </c>
      <c r="F929" s="20">
        <v>88531.23</v>
      </c>
      <c r="G929" s="20">
        <v>-445228541.8499999</v>
      </c>
    </row>
    <row r="930" spans="1:7" x14ac:dyDescent="0.2">
      <c r="A930" s="150">
        <f t="shared" si="14"/>
        <v>0</v>
      </c>
      <c r="B930"/>
      <c r="D930" s="20"/>
      <c r="E930" s="20"/>
      <c r="F930" s="20"/>
      <c r="G930" s="20"/>
    </row>
    <row r="931" spans="1:7" x14ac:dyDescent="0.2">
      <c r="A931" s="150">
        <f t="shared" si="14"/>
        <v>10</v>
      </c>
      <c r="B931" t="s">
        <v>2161</v>
      </c>
      <c r="C931" t="s">
        <v>2162</v>
      </c>
      <c r="D931" s="20">
        <v>-31723.480000019073</v>
      </c>
      <c r="E931" s="20">
        <v>162202410</v>
      </c>
      <c r="F931" s="20">
        <v>162206190.66</v>
      </c>
      <c r="G931" s="20">
        <v>-35504.140000015497</v>
      </c>
    </row>
    <row r="932" spans="1:7" x14ac:dyDescent="0.2">
      <c r="A932" s="150">
        <f t="shared" si="14"/>
        <v>12</v>
      </c>
      <c r="B932" t="s">
        <v>2163</v>
      </c>
      <c r="C932" t="s">
        <v>2164</v>
      </c>
      <c r="D932" s="20">
        <v>-31723.480000019073</v>
      </c>
      <c r="E932" s="20">
        <v>162202410</v>
      </c>
      <c r="F932" s="20">
        <v>162206190.66</v>
      </c>
      <c r="G932" s="20">
        <v>-35504.140000015497</v>
      </c>
    </row>
    <row r="933" spans="1:7" x14ac:dyDescent="0.2">
      <c r="A933" s="150">
        <f t="shared" si="14"/>
        <v>0</v>
      </c>
      <c r="B933"/>
      <c r="D933" s="20"/>
      <c r="E933" s="20"/>
      <c r="F933" s="20"/>
      <c r="G933" s="20"/>
    </row>
    <row r="934" spans="1:7" x14ac:dyDescent="0.2">
      <c r="A934" s="150">
        <f t="shared" si="14"/>
        <v>10</v>
      </c>
      <c r="B934" t="s">
        <v>2165</v>
      </c>
      <c r="C934" t="s">
        <v>2166</v>
      </c>
      <c r="D934" s="20">
        <v>0</v>
      </c>
      <c r="E934" s="20">
        <v>111923840</v>
      </c>
      <c r="F934" s="20">
        <v>111935213.5</v>
      </c>
      <c r="G934" s="20">
        <v>-11373.5</v>
      </c>
    </row>
    <row r="935" spans="1:7" x14ac:dyDescent="0.2">
      <c r="A935" s="150">
        <f t="shared" si="14"/>
        <v>12</v>
      </c>
      <c r="B935" t="s">
        <v>2167</v>
      </c>
      <c r="C935" t="s">
        <v>2168</v>
      </c>
      <c r="D935" s="20">
        <v>0</v>
      </c>
      <c r="E935" s="20">
        <v>111923840</v>
      </c>
      <c r="F935" s="20">
        <v>111935213.5</v>
      </c>
      <c r="G935" s="20">
        <v>-11373.5</v>
      </c>
    </row>
    <row r="936" spans="1:7" x14ac:dyDescent="0.2">
      <c r="A936" s="150">
        <f t="shared" si="14"/>
        <v>0</v>
      </c>
      <c r="B936"/>
      <c r="D936" s="20"/>
      <c r="E936" s="20"/>
      <c r="F936" s="20"/>
      <c r="G936" s="20"/>
    </row>
    <row r="937" spans="1:7" x14ac:dyDescent="0.2">
      <c r="A937" s="150">
        <f t="shared" si="14"/>
        <v>10</v>
      </c>
      <c r="B937" t="s">
        <v>2169</v>
      </c>
      <c r="C937" t="s">
        <v>2170</v>
      </c>
      <c r="D937" s="20">
        <v>-45654333</v>
      </c>
      <c r="E937" s="20">
        <v>0</v>
      </c>
      <c r="F937" s="20">
        <v>1902</v>
      </c>
      <c r="G937" s="20">
        <v>-45656235</v>
      </c>
    </row>
    <row r="938" spans="1:7" x14ac:dyDescent="0.2">
      <c r="A938" s="150">
        <f t="shared" si="14"/>
        <v>12</v>
      </c>
      <c r="B938" t="s">
        <v>2171</v>
      </c>
      <c r="C938" t="s">
        <v>2172</v>
      </c>
      <c r="D938" s="20">
        <v>-45654333</v>
      </c>
      <c r="E938" s="20">
        <v>0</v>
      </c>
      <c r="F938" s="20">
        <v>1902</v>
      </c>
      <c r="G938" s="20">
        <v>-45656235</v>
      </c>
    </row>
    <row r="939" spans="1:7" x14ac:dyDescent="0.2">
      <c r="A939" s="150">
        <f t="shared" si="14"/>
        <v>0</v>
      </c>
      <c r="B939"/>
      <c r="D939" s="20"/>
      <c r="E939" s="20"/>
      <c r="F939" s="20"/>
      <c r="G939" s="20"/>
    </row>
    <row r="940" spans="1:7" s="230" customFormat="1" x14ac:dyDescent="0.2">
      <c r="A940" s="229">
        <f t="shared" si="14"/>
        <v>8</v>
      </c>
      <c r="B940" s="230" t="s">
        <v>2173</v>
      </c>
      <c r="C940" s="230" t="s">
        <v>1414</v>
      </c>
      <c r="D940" s="231">
        <v>-1317837199.590004</v>
      </c>
      <c r="E940" s="231">
        <v>894740626.58000004</v>
      </c>
      <c r="F940" s="231">
        <v>926747088.64999998</v>
      </c>
      <c r="G940" s="231">
        <v>-1349843661.6600039</v>
      </c>
    </row>
    <row r="941" spans="1:7" s="230" customFormat="1" x14ac:dyDescent="0.2">
      <c r="A941" s="229">
        <f t="shared" si="14"/>
        <v>10</v>
      </c>
      <c r="B941" s="230" t="s">
        <v>2174</v>
      </c>
      <c r="C941" s="230" t="s">
        <v>2175</v>
      </c>
      <c r="D941" s="231">
        <v>-42359977525.209999</v>
      </c>
      <c r="E941" s="231">
        <v>0</v>
      </c>
      <c r="F941" s="231">
        <v>925822725.64999998</v>
      </c>
      <c r="G941" s="231">
        <v>-43285800250.860001</v>
      </c>
    </row>
    <row r="942" spans="1:7" x14ac:dyDescent="0.2">
      <c r="A942" s="150">
        <f t="shared" si="14"/>
        <v>12</v>
      </c>
      <c r="B942" t="s">
        <v>2176</v>
      </c>
      <c r="C942" t="s">
        <v>1416</v>
      </c>
      <c r="D942" s="20">
        <v>-41864967464.529999</v>
      </c>
      <c r="E942" s="20">
        <v>0</v>
      </c>
      <c r="F942" s="20">
        <v>920572619.09000003</v>
      </c>
      <c r="G942" s="20">
        <v>-42785540083.619995</v>
      </c>
    </row>
    <row r="943" spans="1:7" x14ac:dyDescent="0.2">
      <c r="A943" s="150">
        <f t="shared" si="14"/>
        <v>12</v>
      </c>
      <c r="B943" t="s">
        <v>2177</v>
      </c>
      <c r="C943" t="s">
        <v>1418</v>
      </c>
      <c r="D943" s="20">
        <v>-268974218.41000003</v>
      </c>
      <c r="E943" s="20">
        <v>0</v>
      </c>
      <c r="F943" s="20">
        <v>5250106.5600000005</v>
      </c>
      <c r="G943" s="20">
        <v>-274224324.97000003</v>
      </c>
    </row>
    <row r="944" spans="1:7" x14ac:dyDescent="0.2">
      <c r="A944" s="150">
        <f t="shared" si="14"/>
        <v>12</v>
      </c>
      <c r="B944" t="s">
        <v>2178</v>
      </c>
      <c r="C944" t="s">
        <v>1420</v>
      </c>
      <c r="D944" s="20">
        <v>-226035842.27000001</v>
      </c>
      <c r="E944" s="20">
        <v>0</v>
      </c>
      <c r="F944" s="20">
        <v>0</v>
      </c>
      <c r="G944" s="20">
        <v>-226035842.27000001</v>
      </c>
    </row>
    <row r="945" spans="1:7" x14ac:dyDescent="0.2">
      <c r="A945" s="150">
        <f t="shared" si="14"/>
        <v>0</v>
      </c>
      <c r="B945"/>
      <c r="D945" s="20"/>
      <c r="E945" s="20"/>
      <c r="F945" s="20"/>
      <c r="G945" s="20"/>
    </row>
    <row r="946" spans="1:7" x14ac:dyDescent="0.2">
      <c r="A946" s="150">
        <f t="shared" si="14"/>
        <v>10</v>
      </c>
      <c r="B946" t="s">
        <v>2179</v>
      </c>
      <c r="C946" t="s">
        <v>2180</v>
      </c>
      <c r="D946" s="20">
        <v>41042140325.619995</v>
      </c>
      <c r="E946" s="20">
        <v>894740626.58000004</v>
      </c>
      <c r="F946" s="20">
        <v>924363</v>
      </c>
      <c r="G946" s="20">
        <v>41935956589.199997</v>
      </c>
    </row>
    <row r="947" spans="1:7" x14ac:dyDescent="0.2">
      <c r="A947" s="150">
        <f t="shared" si="14"/>
        <v>12</v>
      </c>
      <c r="B947" t="s">
        <v>2181</v>
      </c>
      <c r="C947" t="s">
        <v>2182</v>
      </c>
      <c r="D947" s="20">
        <v>7532800121.2600002</v>
      </c>
      <c r="E947" s="20">
        <v>391148232.08000004</v>
      </c>
      <c r="F947" s="20">
        <v>924363</v>
      </c>
      <c r="G947" s="20">
        <v>7923023990.3400002</v>
      </c>
    </row>
    <row r="948" spans="1:7" x14ac:dyDescent="0.2">
      <c r="A948" s="150">
        <f t="shared" si="14"/>
        <v>14</v>
      </c>
      <c r="B948" t="s">
        <v>2183</v>
      </c>
      <c r="C948" t="s">
        <v>2184</v>
      </c>
      <c r="D948" s="20">
        <v>7484541804.9200001</v>
      </c>
      <c r="E948" s="20">
        <v>337258773.34000003</v>
      </c>
      <c r="F948" s="20">
        <v>150405</v>
      </c>
      <c r="G948" s="20">
        <v>7821650173.2600002</v>
      </c>
    </row>
    <row r="949" spans="1:7" x14ac:dyDescent="0.2">
      <c r="A949" s="150">
        <f t="shared" si="14"/>
        <v>14</v>
      </c>
      <c r="B949" t="s">
        <v>2185</v>
      </c>
      <c r="C949" t="s">
        <v>2186</v>
      </c>
      <c r="D949" s="20">
        <v>2063800</v>
      </c>
      <c r="E949" s="20">
        <v>370900</v>
      </c>
      <c r="F949" s="20">
        <v>0</v>
      </c>
      <c r="G949" s="20">
        <v>2434700</v>
      </c>
    </row>
    <row r="950" spans="1:7" x14ac:dyDescent="0.2">
      <c r="A950" s="150">
        <f t="shared" si="14"/>
        <v>14</v>
      </c>
      <c r="B950" t="s">
        <v>2187</v>
      </c>
      <c r="C950" t="s">
        <v>2188</v>
      </c>
      <c r="D950" s="20">
        <v>5195844</v>
      </c>
      <c r="E950" s="20">
        <v>4935140</v>
      </c>
      <c r="F950" s="20">
        <v>0</v>
      </c>
      <c r="G950" s="20">
        <v>10130984</v>
      </c>
    </row>
    <row r="951" spans="1:7" x14ac:dyDescent="0.2">
      <c r="A951" s="150">
        <f t="shared" si="14"/>
        <v>14</v>
      </c>
      <c r="B951" t="s">
        <v>2189</v>
      </c>
      <c r="C951" t="s">
        <v>2190</v>
      </c>
      <c r="D951" s="20">
        <v>520097</v>
      </c>
      <c r="E951" s="20">
        <v>602284</v>
      </c>
      <c r="F951" s="20">
        <v>0</v>
      </c>
      <c r="G951" s="20">
        <v>1122381</v>
      </c>
    </row>
    <row r="952" spans="1:7" x14ac:dyDescent="0.2">
      <c r="A952" s="150">
        <f t="shared" si="14"/>
        <v>14</v>
      </c>
      <c r="B952" t="s">
        <v>2191</v>
      </c>
      <c r="C952" t="s">
        <v>2192</v>
      </c>
      <c r="D952" s="20">
        <v>2319666</v>
      </c>
      <c r="E952" s="20">
        <v>2686223</v>
      </c>
      <c r="F952" s="20">
        <v>0</v>
      </c>
      <c r="G952" s="20">
        <v>5005889</v>
      </c>
    </row>
    <row r="953" spans="1:7" x14ac:dyDescent="0.2">
      <c r="A953" s="150">
        <f t="shared" si="14"/>
        <v>14</v>
      </c>
      <c r="B953" t="s">
        <v>2193</v>
      </c>
      <c r="C953" t="s">
        <v>2194</v>
      </c>
      <c r="D953" s="20">
        <v>2319666</v>
      </c>
      <c r="E953" s="20">
        <v>2686223</v>
      </c>
      <c r="F953" s="20">
        <v>0</v>
      </c>
      <c r="G953" s="20">
        <v>5005889</v>
      </c>
    </row>
    <row r="954" spans="1:7" x14ac:dyDescent="0.2">
      <c r="A954" s="150">
        <f t="shared" si="14"/>
        <v>14</v>
      </c>
      <c r="B954" t="s">
        <v>2195</v>
      </c>
      <c r="C954" t="s">
        <v>2196</v>
      </c>
      <c r="D954" s="20">
        <v>2168826</v>
      </c>
      <c r="E954" s="20">
        <v>18410247</v>
      </c>
      <c r="F954" s="20">
        <v>773958</v>
      </c>
      <c r="G954" s="20">
        <v>19805115</v>
      </c>
    </row>
    <row r="955" spans="1:7" x14ac:dyDescent="0.2">
      <c r="A955" s="150">
        <f t="shared" si="14"/>
        <v>14</v>
      </c>
      <c r="B955" t="s">
        <v>2197</v>
      </c>
      <c r="C955" t="s">
        <v>2198</v>
      </c>
      <c r="D955" s="20">
        <v>4836971</v>
      </c>
      <c r="E955" s="20">
        <v>5601314</v>
      </c>
      <c r="F955" s="20">
        <v>0</v>
      </c>
      <c r="G955" s="20">
        <v>10438285</v>
      </c>
    </row>
    <row r="956" spans="1:7" x14ac:dyDescent="0.2">
      <c r="A956" s="150">
        <f t="shared" si="14"/>
        <v>14</v>
      </c>
      <c r="B956" t="s">
        <v>2199</v>
      </c>
      <c r="C956" t="s">
        <v>2200</v>
      </c>
      <c r="D956" s="20">
        <v>1518708</v>
      </c>
      <c r="E956" s="20">
        <v>1758696</v>
      </c>
      <c r="F956" s="20">
        <v>0</v>
      </c>
      <c r="G956" s="20">
        <v>3277404</v>
      </c>
    </row>
    <row r="957" spans="1:7" x14ac:dyDescent="0.2">
      <c r="A957" s="150">
        <f t="shared" si="14"/>
        <v>14</v>
      </c>
      <c r="B957" t="s">
        <v>2201</v>
      </c>
      <c r="C957" t="s">
        <v>2202</v>
      </c>
      <c r="D957" s="20">
        <v>291264</v>
      </c>
      <c r="E957" s="20">
        <v>337291</v>
      </c>
      <c r="F957" s="20">
        <v>0</v>
      </c>
      <c r="G957" s="20">
        <v>628555</v>
      </c>
    </row>
    <row r="958" spans="1:7" x14ac:dyDescent="0.2">
      <c r="A958" s="150">
        <f t="shared" si="14"/>
        <v>14</v>
      </c>
      <c r="B958" t="s">
        <v>2203</v>
      </c>
      <c r="C958" t="s">
        <v>2204</v>
      </c>
      <c r="D958" s="20">
        <v>3827556.8400000003</v>
      </c>
      <c r="E958" s="20">
        <v>630475.74</v>
      </c>
      <c r="F958" s="20">
        <v>0</v>
      </c>
      <c r="G958" s="20">
        <v>4458032.58</v>
      </c>
    </row>
    <row r="959" spans="1:7" x14ac:dyDescent="0.2">
      <c r="A959" s="150">
        <f t="shared" si="14"/>
        <v>14</v>
      </c>
      <c r="B959" t="s">
        <v>2205</v>
      </c>
      <c r="C959" t="s">
        <v>2206</v>
      </c>
      <c r="D959" s="20">
        <v>14620317.5</v>
      </c>
      <c r="E959" s="20">
        <v>10158815</v>
      </c>
      <c r="F959" s="20">
        <v>0</v>
      </c>
      <c r="G959" s="20">
        <v>24779132.5</v>
      </c>
    </row>
    <row r="960" spans="1:7" x14ac:dyDescent="0.2">
      <c r="A960" s="150">
        <f t="shared" si="14"/>
        <v>14</v>
      </c>
      <c r="B960" t="s">
        <v>2207</v>
      </c>
      <c r="C960" t="s">
        <v>2208</v>
      </c>
      <c r="D960" s="20">
        <v>2867850</v>
      </c>
      <c r="E960" s="20">
        <v>2533450</v>
      </c>
      <c r="F960" s="20">
        <v>0</v>
      </c>
      <c r="G960" s="20">
        <v>5401300</v>
      </c>
    </row>
    <row r="961" spans="1:7" x14ac:dyDescent="0.2">
      <c r="A961" s="150">
        <f t="shared" si="14"/>
        <v>14</v>
      </c>
      <c r="B961" t="s">
        <v>2209</v>
      </c>
      <c r="C961" t="s">
        <v>2210</v>
      </c>
      <c r="D961" s="20">
        <v>5707750</v>
      </c>
      <c r="E961" s="20">
        <v>3178400</v>
      </c>
      <c r="F961" s="20">
        <v>0</v>
      </c>
      <c r="G961" s="20">
        <v>8886150</v>
      </c>
    </row>
    <row r="962" spans="1:7" x14ac:dyDescent="0.2">
      <c r="A962" s="150">
        <f t="shared" si="14"/>
        <v>12</v>
      </c>
      <c r="B962" t="s">
        <v>2211</v>
      </c>
      <c r="C962" t="s">
        <v>2212</v>
      </c>
      <c r="D962" s="20">
        <v>1845891049.23</v>
      </c>
      <c r="E962" s="20">
        <v>46318846.5</v>
      </c>
      <c r="F962" s="20">
        <v>0</v>
      </c>
      <c r="G962" s="20">
        <v>1892209895.73</v>
      </c>
    </row>
    <row r="963" spans="1:7" x14ac:dyDescent="0.2">
      <c r="A963" s="150">
        <f t="shared" ref="A963:A995" si="15">+LEN(B963)</f>
        <v>12</v>
      </c>
      <c r="B963" t="s">
        <v>2213</v>
      </c>
      <c r="C963" t="s">
        <v>2214</v>
      </c>
      <c r="D963" s="20">
        <v>905595055</v>
      </c>
      <c r="E963" s="20">
        <v>0</v>
      </c>
      <c r="F963" s="20">
        <v>0</v>
      </c>
      <c r="G963" s="20">
        <v>905595055</v>
      </c>
    </row>
    <row r="964" spans="1:7" x14ac:dyDescent="0.2">
      <c r="A964" s="150">
        <f t="shared" si="15"/>
        <v>12</v>
      </c>
      <c r="B964" t="s">
        <v>2215</v>
      </c>
      <c r="C964" t="s">
        <v>2216</v>
      </c>
      <c r="D964" s="20">
        <v>1049606124</v>
      </c>
      <c r="E964" s="20">
        <v>0</v>
      </c>
      <c r="F964" s="20">
        <v>0</v>
      </c>
      <c r="G964" s="20">
        <v>1049606124</v>
      </c>
    </row>
    <row r="965" spans="1:7" x14ac:dyDescent="0.2">
      <c r="A965" s="150">
        <f t="shared" si="15"/>
        <v>12</v>
      </c>
      <c r="B965" t="s">
        <v>2217</v>
      </c>
      <c r="C965" t="s">
        <v>2218</v>
      </c>
      <c r="D965" s="20">
        <v>6237778424.4499998</v>
      </c>
      <c r="E965" s="20">
        <v>0</v>
      </c>
      <c r="F965" s="20">
        <v>0</v>
      </c>
      <c r="G965" s="20">
        <v>6237778424.4499998</v>
      </c>
    </row>
    <row r="966" spans="1:7" x14ac:dyDescent="0.2">
      <c r="A966" s="150">
        <f t="shared" si="15"/>
        <v>12</v>
      </c>
      <c r="B966" t="s">
        <v>2219</v>
      </c>
      <c r="C966" t="s">
        <v>2220</v>
      </c>
      <c r="D966" s="20">
        <v>57200181</v>
      </c>
      <c r="E966" s="20">
        <v>0</v>
      </c>
      <c r="F966" s="20">
        <v>0</v>
      </c>
      <c r="G966" s="20">
        <v>57200181</v>
      </c>
    </row>
    <row r="967" spans="1:7" x14ac:dyDescent="0.2">
      <c r="A967" s="150">
        <f t="shared" si="15"/>
        <v>12</v>
      </c>
      <c r="B967" t="s">
        <v>2221</v>
      </c>
      <c r="C967" t="s">
        <v>2222</v>
      </c>
      <c r="D967" s="20">
        <v>41847171.350000001</v>
      </c>
      <c r="E967" s="20">
        <v>0</v>
      </c>
      <c r="F967" s="20">
        <v>0</v>
      </c>
      <c r="G967" s="20">
        <v>41847171.350000001</v>
      </c>
    </row>
    <row r="968" spans="1:7" x14ac:dyDescent="0.2">
      <c r="A968" s="150">
        <f t="shared" si="15"/>
        <v>12</v>
      </c>
      <c r="B968" t="s">
        <v>2223</v>
      </c>
      <c r="C968" t="s">
        <v>2224</v>
      </c>
      <c r="D968" s="20">
        <v>1137959752.3</v>
      </c>
      <c r="E968" s="20">
        <v>0</v>
      </c>
      <c r="F968" s="20">
        <v>0</v>
      </c>
      <c r="G968" s="20">
        <v>1137959752.3</v>
      </c>
    </row>
    <row r="969" spans="1:7" x14ac:dyDescent="0.2">
      <c r="A969" s="150">
        <f t="shared" si="15"/>
        <v>12</v>
      </c>
      <c r="B969" t="s">
        <v>2225</v>
      </c>
      <c r="C969" t="s">
        <v>2226</v>
      </c>
      <c r="D969" s="20">
        <v>52774930</v>
      </c>
      <c r="E969" s="20">
        <v>0</v>
      </c>
      <c r="F969" s="20">
        <v>0</v>
      </c>
      <c r="G969" s="20">
        <v>52774930</v>
      </c>
    </row>
    <row r="970" spans="1:7" x14ac:dyDescent="0.2">
      <c r="A970" s="150">
        <f t="shared" si="15"/>
        <v>12</v>
      </c>
      <c r="B970" t="s">
        <v>2227</v>
      </c>
      <c r="C970" t="s">
        <v>1616</v>
      </c>
      <c r="D970" s="20">
        <v>24302778</v>
      </c>
      <c r="E970" s="20">
        <v>0</v>
      </c>
      <c r="F970" s="20">
        <v>0</v>
      </c>
      <c r="G970" s="20">
        <v>24302778</v>
      </c>
    </row>
    <row r="971" spans="1:7" x14ac:dyDescent="0.2">
      <c r="A971" s="150">
        <f t="shared" si="15"/>
        <v>12</v>
      </c>
      <c r="B971" t="s">
        <v>2228</v>
      </c>
      <c r="C971" t="s">
        <v>2229</v>
      </c>
      <c r="D971" s="20">
        <v>142333950</v>
      </c>
      <c r="E971" s="20">
        <v>0</v>
      </c>
      <c r="F971" s="20">
        <v>0</v>
      </c>
      <c r="G971" s="20">
        <v>142333950</v>
      </c>
    </row>
    <row r="972" spans="1:7" x14ac:dyDescent="0.2">
      <c r="A972" s="150">
        <f t="shared" si="15"/>
        <v>12</v>
      </c>
      <c r="B972" t="s">
        <v>2230</v>
      </c>
      <c r="C972" t="s">
        <v>2231</v>
      </c>
      <c r="D972" s="20">
        <v>41784281</v>
      </c>
      <c r="E972" s="20">
        <v>0</v>
      </c>
      <c r="F972" s="20">
        <v>0</v>
      </c>
      <c r="G972" s="20">
        <v>41784281</v>
      </c>
    </row>
    <row r="973" spans="1:7" x14ac:dyDescent="0.2">
      <c r="A973" s="150">
        <f t="shared" si="15"/>
        <v>12</v>
      </c>
      <c r="B973" t="s">
        <v>2232</v>
      </c>
      <c r="C973" t="s">
        <v>2233</v>
      </c>
      <c r="D973" s="20">
        <v>628530683.48000002</v>
      </c>
      <c r="E973" s="20">
        <v>0</v>
      </c>
      <c r="F973" s="20">
        <v>0</v>
      </c>
      <c r="G973" s="20">
        <v>628530683.48000002</v>
      </c>
    </row>
    <row r="974" spans="1:7" x14ac:dyDescent="0.2">
      <c r="A974" s="150">
        <f t="shared" si="15"/>
        <v>12</v>
      </c>
      <c r="B974" t="s">
        <v>2234</v>
      </c>
      <c r="C974" t="s">
        <v>2235</v>
      </c>
      <c r="D974" s="20">
        <v>208922533</v>
      </c>
      <c r="E974" s="20">
        <v>0</v>
      </c>
      <c r="F974" s="20">
        <v>0</v>
      </c>
      <c r="G974" s="20">
        <v>208922533</v>
      </c>
    </row>
    <row r="975" spans="1:7" x14ac:dyDescent="0.2">
      <c r="A975" s="150">
        <f t="shared" si="15"/>
        <v>12</v>
      </c>
      <c r="B975" t="s">
        <v>2236</v>
      </c>
      <c r="C975" t="s">
        <v>2237</v>
      </c>
      <c r="D975" s="20">
        <v>2708685247</v>
      </c>
      <c r="E975" s="20">
        <v>0</v>
      </c>
      <c r="F975" s="20">
        <v>0</v>
      </c>
      <c r="G975" s="20">
        <v>2708685247</v>
      </c>
    </row>
    <row r="976" spans="1:7" x14ac:dyDescent="0.2">
      <c r="A976" s="150">
        <f t="shared" si="15"/>
        <v>12</v>
      </c>
      <c r="B976" t="s">
        <v>2238</v>
      </c>
      <c r="C976" t="s">
        <v>1244</v>
      </c>
      <c r="D976" s="20">
        <v>26704784.810000002</v>
      </c>
      <c r="E976" s="20">
        <v>0</v>
      </c>
      <c r="F976" s="20">
        <v>0</v>
      </c>
      <c r="G976" s="20">
        <v>26704784.810000002</v>
      </c>
    </row>
    <row r="977" spans="1:7" x14ac:dyDescent="0.2">
      <c r="A977" s="150">
        <f t="shared" si="15"/>
        <v>12</v>
      </c>
      <c r="B977" t="s">
        <v>2239</v>
      </c>
      <c r="C977" t="s">
        <v>2240</v>
      </c>
      <c r="D977" s="20">
        <v>158299332.74000001</v>
      </c>
      <c r="E977" s="20">
        <v>2978640</v>
      </c>
      <c r="F977" s="20">
        <v>0</v>
      </c>
      <c r="G977" s="20">
        <v>161277972.74000001</v>
      </c>
    </row>
    <row r="978" spans="1:7" x14ac:dyDescent="0.2">
      <c r="A978" s="150">
        <f t="shared" si="15"/>
        <v>12</v>
      </c>
      <c r="B978" t="s">
        <v>2241</v>
      </c>
      <c r="C978" t="s">
        <v>2242</v>
      </c>
      <c r="D978" s="20">
        <v>1496320622</v>
      </c>
      <c r="E978" s="20">
        <v>210451181</v>
      </c>
      <c r="F978" s="20">
        <v>0</v>
      </c>
      <c r="G978" s="20">
        <v>1706771803</v>
      </c>
    </row>
    <row r="979" spans="1:7" x14ac:dyDescent="0.2">
      <c r="A979" s="150">
        <f t="shared" si="15"/>
        <v>12</v>
      </c>
      <c r="B979" t="s">
        <v>2243</v>
      </c>
      <c r="C979" t="s">
        <v>2244</v>
      </c>
      <c r="D979" s="20">
        <v>16744803305</v>
      </c>
      <c r="E979" s="20">
        <v>243843727</v>
      </c>
      <c r="F979" s="20">
        <v>0</v>
      </c>
      <c r="G979" s="20">
        <v>16988647032</v>
      </c>
    </row>
    <row r="980" spans="1:7" x14ac:dyDescent="0.2">
      <c r="A980" s="150">
        <f t="shared" si="15"/>
        <v>0</v>
      </c>
      <c r="B980"/>
      <c r="D980" s="20"/>
      <c r="E980" s="20"/>
      <c r="F980" s="20"/>
      <c r="G980" s="20"/>
    </row>
    <row r="981" spans="1:7" x14ac:dyDescent="0.2">
      <c r="A981" s="215">
        <f t="shared" si="15"/>
        <v>1</v>
      </c>
      <c r="B981" s="37" t="s">
        <v>1421</v>
      </c>
      <c r="C981" s="37" t="s">
        <v>57</v>
      </c>
      <c r="D981" s="38">
        <v>-4220782828.0599999</v>
      </c>
      <c r="E981" s="38">
        <v>77505783</v>
      </c>
      <c r="F981" s="38">
        <v>0</v>
      </c>
      <c r="G981" s="38">
        <v>-4143277045.0599999</v>
      </c>
    </row>
    <row r="982" spans="1:7" x14ac:dyDescent="0.2">
      <c r="A982" s="150">
        <f t="shared" si="15"/>
        <v>2</v>
      </c>
      <c r="B982" t="s">
        <v>1422</v>
      </c>
      <c r="C982" t="s">
        <v>58</v>
      </c>
      <c r="D982" s="20">
        <v>-4220782828.0599999</v>
      </c>
      <c r="E982" s="20">
        <v>77505783</v>
      </c>
      <c r="F982" s="20">
        <v>0</v>
      </c>
      <c r="G982" s="20">
        <v>-4143277045.0599999</v>
      </c>
    </row>
    <row r="983" spans="1:7" x14ac:dyDescent="0.2">
      <c r="A983" s="214">
        <f t="shared" si="15"/>
        <v>4</v>
      </c>
      <c r="B983" s="24" t="s">
        <v>1423</v>
      </c>
      <c r="C983" s="24" t="s">
        <v>59</v>
      </c>
      <c r="D983" s="20">
        <v>-1500000000</v>
      </c>
      <c r="E983" s="20">
        <v>0</v>
      </c>
      <c r="F983" s="20">
        <v>0</v>
      </c>
      <c r="G983" s="25">
        <v>-1500000000</v>
      </c>
    </row>
    <row r="984" spans="1:7" x14ac:dyDescent="0.2">
      <c r="A984" s="150">
        <f t="shared" si="15"/>
        <v>6</v>
      </c>
      <c r="B984" t="s">
        <v>1424</v>
      </c>
      <c r="C984" t="s">
        <v>1425</v>
      </c>
      <c r="D984" s="20">
        <v>-1500000000</v>
      </c>
      <c r="E984" s="20">
        <v>0</v>
      </c>
      <c r="F984" s="20">
        <v>0</v>
      </c>
      <c r="G984" s="20">
        <v>-1500000000</v>
      </c>
    </row>
    <row r="985" spans="1:7" x14ac:dyDescent="0.2">
      <c r="A985" s="150">
        <f t="shared" si="15"/>
        <v>8</v>
      </c>
      <c r="B985" t="s">
        <v>1426</v>
      </c>
      <c r="C985" t="s">
        <v>1425</v>
      </c>
      <c r="D985" s="20">
        <v>-1500000000</v>
      </c>
      <c r="E985" s="20">
        <v>0</v>
      </c>
      <c r="F985" s="20">
        <v>0</v>
      </c>
      <c r="G985" s="20">
        <v>-1500000000</v>
      </c>
    </row>
    <row r="986" spans="1:7" x14ac:dyDescent="0.2">
      <c r="A986" s="150">
        <f t="shared" si="15"/>
        <v>10</v>
      </c>
      <c r="B986" t="s">
        <v>1427</v>
      </c>
      <c r="C986" t="s">
        <v>1425</v>
      </c>
      <c r="D986" s="20">
        <v>-1500000000</v>
      </c>
      <c r="E986" s="20">
        <v>0</v>
      </c>
      <c r="F986" s="20">
        <v>0</v>
      </c>
      <c r="G986" s="20">
        <v>-1500000000</v>
      </c>
    </row>
    <row r="987" spans="1:7" x14ac:dyDescent="0.2">
      <c r="A987" s="150">
        <f t="shared" si="15"/>
        <v>0</v>
      </c>
      <c r="B987"/>
      <c r="D987" s="20"/>
      <c r="E987" s="20"/>
      <c r="F987" s="20"/>
      <c r="G987" s="20"/>
    </row>
    <row r="988" spans="1:7" x14ac:dyDescent="0.2">
      <c r="A988" s="214">
        <f t="shared" si="15"/>
        <v>4</v>
      </c>
      <c r="B988" s="24" t="s">
        <v>1434</v>
      </c>
      <c r="C988" s="24" t="s">
        <v>61</v>
      </c>
      <c r="D988" s="20">
        <v>-2720782828.0599999</v>
      </c>
      <c r="E988" s="20">
        <v>77505783</v>
      </c>
      <c r="F988" s="20">
        <v>0</v>
      </c>
      <c r="G988" s="25">
        <v>-2643277045.0599999</v>
      </c>
    </row>
    <row r="989" spans="1:7" x14ac:dyDescent="0.2">
      <c r="A989" s="150">
        <f t="shared" si="15"/>
        <v>6</v>
      </c>
      <c r="B989" t="s">
        <v>1435</v>
      </c>
      <c r="C989" t="s">
        <v>1436</v>
      </c>
      <c r="D989" s="20">
        <v>-2936950201.29</v>
      </c>
      <c r="E989" s="20">
        <v>77505783</v>
      </c>
      <c r="F989" s="20">
        <v>0</v>
      </c>
      <c r="G989" s="20">
        <v>-2859444418.29</v>
      </c>
    </row>
    <row r="990" spans="1:7" x14ac:dyDescent="0.2">
      <c r="A990" s="150">
        <f t="shared" si="15"/>
        <v>8</v>
      </c>
      <c r="B990" t="s">
        <v>1437</v>
      </c>
      <c r="C990" t="s">
        <v>1436</v>
      </c>
      <c r="D990" s="20">
        <v>-2936950201.29</v>
      </c>
      <c r="E990" s="20">
        <v>77505783</v>
      </c>
      <c r="F990" s="20">
        <v>0</v>
      </c>
      <c r="G990" s="20">
        <v>-2859444418.29</v>
      </c>
    </row>
    <row r="991" spans="1:7" x14ac:dyDescent="0.2">
      <c r="A991" s="150">
        <f t="shared" si="15"/>
        <v>10</v>
      </c>
      <c r="B991" t="s">
        <v>1438</v>
      </c>
      <c r="C991" t="s">
        <v>1436</v>
      </c>
      <c r="D991" s="20">
        <v>-2936950201.29</v>
      </c>
      <c r="E991" s="20">
        <v>77505783</v>
      </c>
      <c r="F991" s="20">
        <v>0</v>
      </c>
      <c r="G991" s="20">
        <v>-2859444418.29</v>
      </c>
    </row>
    <row r="992" spans="1:7" x14ac:dyDescent="0.2">
      <c r="A992" s="150">
        <f t="shared" si="15"/>
        <v>0</v>
      </c>
      <c r="B992"/>
      <c r="D992" s="20"/>
      <c r="E992" s="20"/>
      <c r="F992" s="20"/>
      <c r="G992" s="20"/>
    </row>
    <row r="993" spans="1:7" x14ac:dyDescent="0.2">
      <c r="A993" s="150">
        <f t="shared" si="15"/>
        <v>6</v>
      </c>
      <c r="B993" t="s">
        <v>1439</v>
      </c>
      <c r="C993" t="s">
        <v>1440</v>
      </c>
      <c r="D993" s="20">
        <v>216167373.22999999</v>
      </c>
      <c r="E993" s="20">
        <v>0</v>
      </c>
      <c r="F993" s="20">
        <v>0</v>
      </c>
      <c r="G993" s="20">
        <v>216167373.22999999</v>
      </c>
    </row>
    <row r="994" spans="1:7" x14ac:dyDescent="0.2">
      <c r="A994" s="150">
        <f t="shared" si="15"/>
        <v>8</v>
      </c>
      <c r="B994" t="s">
        <v>1441</v>
      </c>
      <c r="C994" t="s">
        <v>1440</v>
      </c>
      <c r="D994" s="20">
        <v>216167373.22999999</v>
      </c>
      <c r="E994" s="20">
        <v>0</v>
      </c>
      <c r="F994" s="20">
        <v>0</v>
      </c>
      <c r="G994" s="20">
        <v>216167373.22999999</v>
      </c>
    </row>
    <row r="995" spans="1:7" x14ac:dyDescent="0.2">
      <c r="A995" s="150">
        <f t="shared" si="15"/>
        <v>10</v>
      </c>
      <c r="B995" t="s">
        <v>1442</v>
      </c>
      <c r="C995" t="s">
        <v>1440</v>
      </c>
      <c r="D995" s="20">
        <v>216167373.22999999</v>
      </c>
      <c r="E995" s="20">
        <v>0</v>
      </c>
      <c r="F995" s="20">
        <v>0</v>
      </c>
      <c r="G995" s="20">
        <v>216167373.22999999</v>
      </c>
    </row>
  </sheetData>
  <autoFilter ref="A1:G995" xr:uid="{016AFE47-78BA-42D9-999D-7FE2284C271A}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DC33-BA88-4D79-9004-F9DBC12E7915}">
  <sheetPr>
    <tabColor rgb="FF00B0F0"/>
  </sheetPr>
  <dimension ref="A1:F980"/>
  <sheetViews>
    <sheetView topLeftCell="A320" workbookViewId="0">
      <selection activeCell="C330" sqref="C330"/>
    </sheetView>
  </sheetViews>
  <sheetFormatPr baseColWidth="10" defaultRowHeight="12.75" x14ac:dyDescent="0.2"/>
  <cols>
    <col min="1" max="1" width="11.42578125" style="150"/>
    <col min="2" max="2" width="13" bestFit="1" customWidth="1"/>
    <col min="3" max="3" width="120.7109375" bestFit="1" customWidth="1"/>
    <col min="4" max="4" width="18.5703125" style="149" bestFit="1" customWidth="1"/>
    <col min="5" max="5" width="18.5703125" bestFit="1" customWidth="1"/>
    <col min="6" max="6" width="17.5703125" bestFit="1" customWidth="1"/>
    <col min="257" max="257" width="13" bestFit="1" customWidth="1"/>
    <col min="258" max="258" width="120.7109375" bestFit="1" customWidth="1"/>
    <col min="259" max="259" width="18.5703125" bestFit="1" customWidth="1"/>
    <col min="513" max="513" width="13" bestFit="1" customWidth="1"/>
    <col min="514" max="514" width="120.7109375" bestFit="1" customWidth="1"/>
    <col min="515" max="515" width="18.5703125" bestFit="1" customWidth="1"/>
    <col min="769" max="769" width="13" bestFit="1" customWidth="1"/>
    <col min="770" max="770" width="120.7109375" bestFit="1" customWidth="1"/>
    <col min="771" max="771" width="18.5703125" bestFit="1" customWidth="1"/>
    <col min="1025" max="1025" width="13" bestFit="1" customWidth="1"/>
    <col min="1026" max="1026" width="120.7109375" bestFit="1" customWidth="1"/>
    <col min="1027" max="1027" width="18.5703125" bestFit="1" customWidth="1"/>
    <col min="1281" max="1281" width="13" bestFit="1" customWidth="1"/>
    <col min="1282" max="1282" width="120.7109375" bestFit="1" customWidth="1"/>
    <col min="1283" max="1283" width="18.5703125" bestFit="1" customWidth="1"/>
    <col min="1537" max="1537" width="13" bestFit="1" customWidth="1"/>
    <col min="1538" max="1538" width="120.7109375" bestFit="1" customWidth="1"/>
    <col min="1539" max="1539" width="18.5703125" bestFit="1" customWidth="1"/>
    <col min="1793" max="1793" width="13" bestFit="1" customWidth="1"/>
    <col min="1794" max="1794" width="120.7109375" bestFit="1" customWidth="1"/>
    <col min="1795" max="1795" width="18.5703125" bestFit="1" customWidth="1"/>
    <col min="2049" max="2049" width="13" bestFit="1" customWidth="1"/>
    <col min="2050" max="2050" width="120.7109375" bestFit="1" customWidth="1"/>
    <col min="2051" max="2051" width="18.5703125" bestFit="1" customWidth="1"/>
    <col min="2305" max="2305" width="13" bestFit="1" customWidth="1"/>
    <col min="2306" max="2306" width="120.7109375" bestFit="1" customWidth="1"/>
    <col min="2307" max="2307" width="18.5703125" bestFit="1" customWidth="1"/>
    <col min="2561" max="2561" width="13" bestFit="1" customWidth="1"/>
    <col min="2562" max="2562" width="120.7109375" bestFit="1" customWidth="1"/>
    <col min="2563" max="2563" width="18.5703125" bestFit="1" customWidth="1"/>
    <col min="2817" max="2817" width="13" bestFit="1" customWidth="1"/>
    <col min="2818" max="2818" width="120.7109375" bestFit="1" customWidth="1"/>
    <col min="2819" max="2819" width="18.5703125" bestFit="1" customWidth="1"/>
    <col min="3073" max="3073" width="13" bestFit="1" customWidth="1"/>
    <col min="3074" max="3074" width="120.7109375" bestFit="1" customWidth="1"/>
    <col min="3075" max="3075" width="18.5703125" bestFit="1" customWidth="1"/>
    <col min="3329" max="3329" width="13" bestFit="1" customWidth="1"/>
    <col min="3330" max="3330" width="120.7109375" bestFit="1" customWidth="1"/>
    <col min="3331" max="3331" width="18.5703125" bestFit="1" customWidth="1"/>
    <col min="3585" max="3585" width="13" bestFit="1" customWidth="1"/>
    <col min="3586" max="3586" width="120.7109375" bestFit="1" customWidth="1"/>
    <col min="3587" max="3587" width="18.5703125" bestFit="1" customWidth="1"/>
    <col min="3841" max="3841" width="13" bestFit="1" customWidth="1"/>
    <col min="3842" max="3842" width="120.7109375" bestFit="1" customWidth="1"/>
    <col min="3843" max="3843" width="18.5703125" bestFit="1" customWidth="1"/>
    <col min="4097" max="4097" width="13" bestFit="1" customWidth="1"/>
    <col min="4098" max="4098" width="120.7109375" bestFit="1" customWidth="1"/>
    <col min="4099" max="4099" width="18.5703125" bestFit="1" customWidth="1"/>
    <col min="4353" max="4353" width="13" bestFit="1" customWidth="1"/>
    <col min="4354" max="4354" width="120.7109375" bestFit="1" customWidth="1"/>
    <col min="4355" max="4355" width="18.5703125" bestFit="1" customWidth="1"/>
    <col min="4609" max="4609" width="13" bestFit="1" customWidth="1"/>
    <col min="4610" max="4610" width="120.7109375" bestFit="1" customWidth="1"/>
    <col min="4611" max="4611" width="18.5703125" bestFit="1" customWidth="1"/>
    <col min="4865" max="4865" width="13" bestFit="1" customWidth="1"/>
    <col min="4866" max="4866" width="120.7109375" bestFit="1" customWidth="1"/>
    <col min="4867" max="4867" width="18.5703125" bestFit="1" customWidth="1"/>
    <col min="5121" max="5121" width="13" bestFit="1" customWidth="1"/>
    <col min="5122" max="5122" width="120.7109375" bestFit="1" customWidth="1"/>
    <col min="5123" max="5123" width="18.5703125" bestFit="1" customWidth="1"/>
    <col min="5377" max="5377" width="13" bestFit="1" customWidth="1"/>
    <col min="5378" max="5378" width="120.7109375" bestFit="1" customWidth="1"/>
    <col min="5379" max="5379" width="18.5703125" bestFit="1" customWidth="1"/>
    <col min="5633" max="5633" width="13" bestFit="1" customWidth="1"/>
    <col min="5634" max="5634" width="120.7109375" bestFit="1" customWidth="1"/>
    <col min="5635" max="5635" width="18.5703125" bestFit="1" customWidth="1"/>
    <col min="5889" max="5889" width="13" bestFit="1" customWidth="1"/>
    <col min="5890" max="5890" width="120.7109375" bestFit="1" customWidth="1"/>
    <col min="5891" max="5891" width="18.5703125" bestFit="1" customWidth="1"/>
    <col min="6145" max="6145" width="13" bestFit="1" customWidth="1"/>
    <col min="6146" max="6146" width="120.7109375" bestFit="1" customWidth="1"/>
    <col min="6147" max="6147" width="18.5703125" bestFit="1" customWidth="1"/>
    <col min="6401" max="6401" width="13" bestFit="1" customWidth="1"/>
    <col min="6402" max="6402" width="120.7109375" bestFit="1" customWidth="1"/>
    <col min="6403" max="6403" width="18.5703125" bestFit="1" customWidth="1"/>
    <col min="6657" max="6657" width="13" bestFit="1" customWidth="1"/>
    <col min="6658" max="6658" width="120.7109375" bestFit="1" customWidth="1"/>
    <col min="6659" max="6659" width="18.5703125" bestFit="1" customWidth="1"/>
    <col min="6913" max="6913" width="13" bestFit="1" customWidth="1"/>
    <col min="6914" max="6914" width="120.7109375" bestFit="1" customWidth="1"/>
    <col min="6915" max="6915" width="18.5703125" bestFit="1" customWidth="1"/>
    <col min="7169" max="7169" width="13" bestFit="1" customWidth="1"/>
    <col min="7170" max="7170" width="120.7109375" bestFit="1" customWidth="1"/>
    <col min="7171" max="7171" width="18.5703125" bestFit="1" customWidth="1"/>
    <col min="7425" max="7425" width="13" bestFit="1" customWidth="1"/>
    <col min="7426" max="7426" width="120.7109375" bestFit="1" customWidth="1"/>
    <col min="7427" max="7427" width="18.5703125" bestFit="1" customWidth="1"/>
    <col min="7681" max="7681" width="13" bestFit="1" customWidth="1"/>
    <col min="7682" max="7682" width="120.7109375" bestFit="1" customWidth="1"/>
    <col min="7683" max="7683" width="18.5703125" bestFit="1" customWidth="1"/>
    <col min="7937" max="7937" width="13" bestFit="1" customWidth="1"/>
    <col min="7938" max="7938" width="120.7109375" bestFit="1" customWidth="1"/>
    <col min="7939" max="7939" width="18.5703125" bestFit="1" customWidth="1"/>
    <col min="8193" max="8193" width="13" bestFit="1" customWidth="1"/>
    <col min="8194" max="8194" width="120.7109375" bestFit="1" customWidth="1"/>
    <col min="8195" max="8195" width="18.5703125" bestFit="1" customWidth="1"/>
    <col min="8449" max="8449" width="13" bestFit="1" customWidth="1"/>
    <col min="8450" max="8450" width="120.7109375" bestFit="1" customWidth="1"/>
    <col min="8451" max="8451" width="18.5703125" bestFit="1" customWidth="1"/>
    <col min="8705" max="8705" width="13" bestFit="1" customWidth="1"/>
    <col min="8706" max="8706" width="120.7109375" bestFit="1" customWidth="1"/>
    <col min="8707" max="8707" width="18.5703125" bestFit="1" customWidth="1"/>
    <col min="8961" max="8961" width="13" bestFit="1" customWidth="1"/>
    <col min="8962" max="8962" width="120.7109375" bestFit="1" customWidth="1"/>
    <col min="8963" max="8963" width="18.5703125" bestFit="1" customWidth="1"/>
    <col min="9217" max="9217" width="13" bestFit="1" customWidth="1"/>
    <col min="9218" max="9218" width="120.7109375" bestFit="1" customWidth="1"/>
    <col min="9219" max="9219" width="18.5703125" bestFit="1" customWidth="1"/>
    <col min="9473" max="9473" width="13" bestFit="1" customWidth="1"/>
    <col min="9474" max="9474" width="120.7109375" bestFit="1" customWidth="1"/>
    <col min="9475" max="9475" width="18.5703125" bestFit="1" customWidth="1"/>
    <col min="9729" max="9729" width="13" bestFit="1" customWidth="1"/>
    <col min="9730" max="9730" width="120.7109375" bestFit="1" customWidth="1"/>
    <col min="9731" max="9731" width="18.5703125" bestFit="1" customWidth="1"/>
    <col min="9985" max="9985" width="13" bestFit="1" customWidth="1"/>
    <col min="9986" max="9986" width="120.7109375" bestFit="1" customWidth="1"/>
    <col min="9987" max="9987" width="18.5703125" bestFit="1" customWidth="1"/>
    <col min="10241" max="10241" width="13" bestFit="1" customWidth="1"/>
    <col min="10242" max="10242" width="120.7109375" bestFit="1" customWidth="1"/>
    <col min="10243" max="10243" width="18.5703125" bestFit="1" customWidth="1"/>
    <col min="10497" max="10497" width="13" bestFit="1" customWidth="1"/>
    <col min="10498" max="10498" width="120.7109375" bestFit="1" customWidth="1"/>
    <col min="10499" max="10499" width="18.5703125" bestFit="1" customWidth="1"/>
    <col min="10753" max="10753" width="13" bestFit="1" customWidth="1"/>
    <col min="10754" max="10754" width="120.7109375" bestFit="1" customWidth="1"/>
    <col min="10755" max="10755" width="18.5703125" bestFit="1" customWidth="1"/>
    <col min="11009" max="11009" width="13" bestFit="1" customWidth="1"/>
    <col min="11010" max="11010" width="120.7109375" bestFit="1" customWidth="1"/>
    <col min="11011" max="11011" width="18.5703125" bestFit="1" customWidth="1"/>
    <col min="11265" max="11265" width="13" bestFit="1" customWidth="1"/>
    <col min="11266" max="11266" width="120.7109375" bestFit="1" customWidth="1"/>
    <col min="11267" max="11267" width="18.5703125" bestFit="1" customWidth="1"/>
    <col min="11521" max="11521" width="13" bestFit="1" customWidth="1"/>
    <col min="11522" max="11522" width="120.7109375" bestFit="1" customWidth="1"/>
    <col min="11523" max="11523" width="18.5703125" bestFit="1" customWidth="1"/>
    <col min="11777" max="11777" width="13" bestFit="1" customWidth="1"/>
    <col min="11778" max="11778" width="120.7109375" bestFit="1" customWidth="1"/>
    <col min="11779" max="11779" width="18.5703125" bestFit="1" customWidth="1"/>
    <col min="12033" max="12033" width="13" bestFit="1" customWidth="1"/>
    <col min="12034" max="12034" width="120.7109375" bestFit="1" customWidth="1"/>
    <col min="12035" max="12035" width="18.5703125" bestFit="1" customWidth="1"/>
    <col min="12289" max="12289" width="13" bestFit="1" customWidth="1"/>
    <col min="12290" max="12290" width="120.7109375" bestFit="1" customWidth="1"/>
    <col min="12291" max="12291" width="18.5703125" bestFit="1" customWidth="1"/>
    <col min="12545" max="12545" width="13" bestFit="1" customWidth="1"/>
    <col min="12546" max="12546" width="120.7109375" bestFit="1" customWidth="1"/>
    <col min="12547" max="12547" width="18.5703125" bestFit="1" customWidth="1"/>
    <col min="12801" max="12801" width="13" bestFit="1" customWidth="1"/>
    <col min="12802" max="12802" width="120.7109375" bestFit="1" customWidth="1"/>
    <col min="12803" max="12803" width="18.5703125" bestFit="1" customWidth="1"/>
    <col min="13057" max="13057" width="13" bestFit="1" customWidth="1"/>
    <col min="13058" max="13058" width="120.7109375" bestFit="1" customWidth="1"/>
    <col min="13059" max="13059" width="18.5703125" bestFit="1" customWidth="1"/>
    <col min="13313" max="13313" width="13" bestFit="1" customWidth="1"/>
    <col min="13314" max="13314" width="120.7109375" bestFit="1" customWidth="1"/>
    <col min="13315" max="13315" width="18.5703125" bestFit="1" customWidth="1"/>
    <col min="13569" max="13569" width="13" bestFit="1" customWidth="1"/>
    <col min="13570" max="13570" width="120.7109375" bestFit="1" customWidth="1"/>
    <col min="13571" max="13571" width="18.5703125" bestFit="1" customWidth="1"/>
    <col min="13825" max="13825" width="13" bestFit="1" customWidth="1"/>
    <col min="13826" max="13826" width="120.7109375" bestFit="1" customWidth="1"/>
    <col min="13827" max="13827" width="18.5703125" bestFit="1" customWidth="1"/>
    <col min="14081" max="14081" width="13" bestFit="1" customWidth="1"/>
    <col min="14082" max="14082" width="120.7109375" bestFit="1" customWidth="1"/>
    <col min="14083" max="14083" width="18.5703125" bestFit="1" customWidth="1"/>
    <col min="14337" max="14337" width="13" bestFit="1" customWidth="1"/>
    <col min="14338" max="14338" width="120.7109375" bestFit="1" customWidth="1"/>
    <col min="14339" max="14339" width="18.5703125" bestFit="1" customWidth="1"/>
    <col min="14593" max="14593" width="13" bestFit="1" customWidth="1"/>
    <col min="14594" max="14594" width="120.7109375" bestFit="1" customWidth="1"/>
    <col min="14595" max="14595" width="18.5703125" bestFit="1" customWidth="1"/>
    <col min="14849" max="14849" width="13" bestFit="1" customWidth="1"/>
    <col min="14850" max="14850" width="120.7109375" bestFit="1" customWidth="1"/>
    <col min="14851" max="14851" width="18.5703125" bestFit="1" customWidth="1"/>
    <col min="15105" max="15105" width="13" bestFit="1" customWidth="1"/>
    <col min="15106" max="15106" width="120.7109375" bestFit="1" customWidth="1"/>
    <col min="15107" max="15107" width="18.5703125" bestFit="1" customWidth="1"/>
    <col min="15361" max="15361" width="13" bestFit="1" customWidth="1"/>
    <col min="15362" max="15362" width="120.7109375" bestFit="1" customWidth="1"/>
    <col min="15363" max="15363" width="18.5703125" bestFit="1" customWidth="1"/>
    <col min="15617" max="15617" width="13" bestFit="1" customWidth="1"/>
    <col min="15618" max="15618" width="120.7109375" bestFit="1" customWidth="1"/>
    <col min="15619" max="15619" width="18.5703125" bestFit="1" customWidth="1"/>
    <col min="15873" max="15873" width="13" bestFit="1" customWidth="1"/>
    <col min="15874" max="15874" width="120.7109375" bestFit="1" customWidth="1"/>
    <col min="15875" max="15875" width="18.5703125" bestFit="1" customWidth="1"/>
    <col min="16129" max="16129" width="13" bestFit="1" customWidth="1"/>
    <col min="16130" max="16130" width="120.7109375" bestFit="1" customWidth="1"/>
    <col min="16131" max="16131" width="18.5703125" bestFit="1" customWidth="1"/>
  </cols>
  <sheetData>
    <row r="1" spans="1:6" s="34" customFormat="1" x14ac:dyDescent="0.2">
      <c r="A1" s="28" t="s">
        <v>1886</v>
      </c>
      <c r="B1" s="34" t="s">
        <v>1887</v>
      </c>
      <c r="C1" s="34" t="s">
        <v>1888</v>
      </c>
      <c r="D1" s="213" t="s">
        <v>1889</v>
      </c>
    </row>
    <row r="2" spans="1:6" x14ac:dyDescent="0.2">
      <c r="A2" s="215">
        <f>+LEN(B2)</f>
        <v>1</v>
      </c>
      <c r="B2" s="37" t="s">
        <v>209</v>
      </c>
      <c r="C2" s="37" t="s">
        <v>8</v>
      </c>
      <c r="D2" s="38">
        <v>38047699692.410011</v>
      </c>
      <c r="E2" s="149">
        <v>38047699692.410004</v>
      </c>
      <c r="F2" s="26">
        <f>+E2-E363-E927</f>
        <v>-1005491338.1299996</v>
      </c>
    </row>
    <row r="3" spans="1:6" x14ac:dyDescent="0.2">
      <c r="A3" s="150">
        <f t="shared" ref="A3:A66" si="0">+LEN(B3)</f>
        <v>2</v>
      </c>
      <c r="B3" t="s">
        <v>211</v>
      </c>
      <c r="C3" t="s">
        <v>9</v>
      </c>
      <c r="D3" s="20">
        <v>3191618433.7900057</v>
      </c>
      <c r="E3" s="149"/>
    </row>
    <row r="4" spans="1:6" x14ac:dyDescent="0.2">
      <c r="A4" s="214">
        <f t="shared" si="0"/>
        <v>4</v>
      </c>
      <c r="B4" s="24" t="s">
        <v>213</v>
      </c>
      <c r="C4" s="24" t="s">
        <v>214</v>
      </c>
      <c r="D4" s="25">
        <v>4.5299530029296875E-6</v>
      </c>
      <c r="E4" s="149"/>
    </row>
    <row r="5" spans="1:6" x14ac:dyDescent="0.2">
      <c r="A5" s="150">
        <f t="shared" si="0"/>
        <v>6</v>
      </c>
      <c r="B5" t="s">
        <v>216</v>
      </c>
      <c r="C5" t="s">
        <v>217</v>
      </c>
      <c r="D5" s="20">
        <v>4.5299530029296875E-6</v>
      </c>
      <c r="E5" s="149"/>
    </row>
    <row r="6" spans="1:6" x14ac:dyDescent="0.2">
      <c r="A6" s="150">
        <f t="shared" si="0"/>
        <v>8</v>
      </c>
      <c r="B6" t="s">
        <v>220</v>
      </c>
      <c r="C6" t="s">
        <v>217</v>
      </c>
      <c r="D6" s="20">
        <v>4.5299530029296875E-6</v>
      </c>
      <c r="E6" s="149"/>
    </row>
    <row r="7" spans="1:6" x14ac:dyDescent="0.2">
      <c r="A7" s="150">
        <f t="shared" si="0"/>
        <v>10</v>
      </c>
      <c r="B7" t="s">
        <v>222</v>
      </c>
      <c r="C7" t="s">
        <v>223</v>
      </c>
      <c r="D7" s="20">
        <v>4.5299530029296875E-6</v>
      </c>
      <c r="E7" s="149"/>
    </row>
    <row r="8" spans="1:6" x14ac:dyDescent="0.2">
      <c r="A8" s="150">
        <f t="shared" si="0"/>
        <v>0</v>
      </c>
      <c r="D8" s="20"/>
      <c r="E8" s="149"/>
    </row>
    <row r="9" spans="1:6" x14ac:dyDescent="0.2">
      <c r="A9" s="214">
        <f t="shared" si="0"/>
        <v>4</v>
      </c>
      <c r="B9" s="24" t="s">
        <v>226</v>
      </c>
      <c r="C9" s="24" t="s">
        <v>10</v>
      </c>
      <c r="D9" s="25">
        <v>2870711340.9599981</v>
      </c>
      <c r="E9" s="149"/>
    </row>
    <row r="10" spans="1:6" x14ac:dyDescent="0.2">
      <c r="A10" s="150">
        <f t="shared" si="0"/>
        <v>6</v>
      </c>
      <c r="B10" t="s">
        <v>237</v>
      </c>
      <c r="C10" t="s">
        <v>238</v>
      </c>
      <c r="D10" s="20">
        <v>2870711340.9599981</v>
      </c>
      <c r="E10" s="149"/>
    </row>
    <row r="11" spans="1:6" x14ac:dyDescent="0.2">
      <c r="A11" s="150">
        <f t="shared" si="0"/>
        <v>8</v>
      </c>
      <c r="B11" t="s">
        <v>241</v>
      </c>
      <c r="C11" t="s">
        <v>242</v>
      </c>
      <c r="D11" s="20">
        <v>1324539747.3699994</v>
      </c>
      <c r="E11" s="149"/>
    </row>
    <row r="12" spans="1:6" x14ac:dyDescent="0.2">
      <c r="A12" s="150">
        <f t="shared" si="0"/>
        <v>10</v>
      </c>
      <c r="B12" t="s">
        <v>247</v>
      </c>
      <c r="C12" t="s">
        <v>248</v>
      </c>
      <c r="D12" s="20">
        <v>-72264447.059999928</v>
      </c>
      <c r="E12" s="149"/>
    </row>
    <row r="13" spans="1:6" x14ac:dyDescent="0.2">
      <c r="A13" s="150">
        <f t="shared" si="0"/>
        <v>10</v>
      </c>
      <c r="B13" t="s">
        <v>251</v>
      </c>
      <c r="C13" t="s">
        <v>252</v>
      </c>
      <c r="D13" s="20">
        <v>879403215.08999991</v>
      </c>
      <c r="E13" s="149"/>
    </row>
    <row r="14" spans="1:6" x14ac:dyDescent="0.2">
      <c r="A14" s="150">
        <f t="shared" si="0"/>
        <v>10</v>
      </c>
      <c r="B14" t="s">
        <v>253</v>
      </c>
      <c r="C14" t="s">
        <v>254</v>
      </c>
      <c r="D14" s="20">
        <v>398350.64</v>
      </c>
      <c r="E14" s="149"/>
    </row>
    <row r="15" spans="1:6" x14ac:dyDescent="0.2">
      <c r="A15" s="150">
        <f t="shared" si="0"/>
        <v>10</v>
      </c>
      <c r="B15" t="s">
        <v>256</v>
      </c>
      <c r="C15" t="s">
        <v>257</v>
      </c>
      <c r="D15" s="20">
        <v>9141356.1099996567</v>
      </c>
      <c r="E15" s="149"/>
    </row>
    <row r="16" spans="1:6" x14ac:dyDescent="0.2">
      <c r="A16" s="150">
        <f t="shared" si="0"/>
        <v>10</v>
      </c>
      <c r="B16" t="s">
        <v>262</v>
      </c>
      <c r="C16" t="s">
        <v>263</v>
      </c>
      <c r="D16" s="20">
        <v>0.04</v>
      </c>
      <c r="E16" s="149"/>
    </row>
    <row r="17" spans="1:5" x14ac:dyDescent="0.2">
      <c r="A17" s="150">
        <f t="shared" si="0"/>
        <v>10</v>
      </c>
      <c r="B17" t="s">
        <v>266</v>
      </c>
      <c r="C17" t="s">
        <v>267</v>
      </c>
      <c r="D17" s="20">
        <v>81276.820000000022</v>
      </c>
      <c r="E17" s="149"/>
    </row>
    <row r="18" spans="1:5" x14ac:dyDescent="0.2">
      <c r="A18" s="150">
        <f t="shared" si="0"/>
        <v>10</v>
      </c>
      <c r="B18" t="s">
        <v>270</v>
      </c>
      <c r="C18" t="s">
        <v>271</v>
      </c>
      <c r="D18" s="20">
        <v>-1.1641532182693481E-10</v>
      </c>
      <c r="E18" s="149"/>
    </row>
    <row r="19" spans="1:5" x14ac:dyDescent="0.2">
      <c r="A19" s="150">
        <f t="shared" si="0"/>
        <v>10</v>
      </c>
      <c r="B19" t="s">
        <v>274</v>
      </c>
      <c r="C19" t="s">
        <v>275</v>
      </c>
      <c r="D19" s="20">
        <v>2374.4500000009311</v>
      </c>
      <c r="E19" s="149"/>
    </row>
    <row r="20" spans="1:5" x14ac:dyDescent="0.2">
      <c r="A20" s="150">
        <f t="shared" si="0"/>
        <v>10</v>
      </c>
      <c r="B20" t="s">
        <v>280</v>
      </c>
      <c r="C20" t="s">
        <v>281</v>
      </c>
      <c r="D20" s="20">
        <v>898144.08</v>
      </c>
      <c r="E20" s="149"/>
    </row>
    <row r="21" spans="1:5" x14ac:dyDescent="0.2">
      <c r="A21" s="150">
        <f t="shared" si="0"/>
        <v>10</v>
      </c>
      <c r="B21" t="s">
        <v>282</v>
      </c>
      <c r="C21" t="s">
        <v>283</v>
      </c>
      <c r="D21" s="20">
        <v>7627.7599999999929</v>
      </c>
      <c r="E21" s="149"/>
    </row>
    <row r="22" spans="1:5" x14ac:dyDescent="0.2">
      <c r="A22" s="150">
        <f t="shared" si="0"/>
        <v>10</v>
      </c>
      <c r="B22" t="s">
        <v>286</v>
      </c>
      <c r="C22" t="s">
        <v>287</v>
      </c>
      <c r="D22" s="20">
        <v>10286475.120000001</v>
      </c>
      <c r="E22" s="149"/>
    </row>
    <row r="23" spans="1:5" x14ac:dyDescent="0.2">
      <c r="A23" s="150">
        <f t="shared" si="0"/>
        <v>10</v>
      </c>
      <c r="B23" t="s">
        <v>292</v>
      </c>
      <c r="C23" t="s">
        <v>293</v>
      </c>
      <c r="D23" s="20">
        <v>181.42</v>
      </c>
      <c r="E23" s="149"/>
    </row>
    <row r="24" spans="1:5" x14ac:dyDescent="0.2">
      <c r="A24" s="150">
        <f t="shared" si="0"/>
        <v>10</v>
      </c>
      <c r="B24" t="s">
        <v>296</v>
      </c>
      <c r="C24" t="s">
        <v>297</v>
      </c>
      <c r="D24" s="20">
        <v>6902.66</v>
      </c>
      <c r="E24" s="149"/>
    </row>
    <row r="25" spans="1:5" x14ac:dyDescent="0.2">
      <c r="A25" s="150">
        <f t="shared" si="0"/>
        <v>10</v>
      </c>
      <c r="B25" t="s">
        <v>298</v>
      </c>
      <c r="C25" t="s">
        <v>299</v>
      </c>
      <c r="D25" s="20">
        <v>1850658.9000000001</v>
      </c>
      <c r="E25" s="149"/>
    </row>
    <row r="26" spans="1:5" x14ac:dyDescent="0.2">
      <c r="A26" s="150">
        <f t="shared" si="0"/>
        <v>10</v>
      </c>
      <c r="B26" t="s">
        <v>301</v>
      </c>
      <c r="C26" t="s">
        <v>302</v>
      </c>
      <c r="D26" s="20">
        <v>6720463.0599999996</v>
      </c>
      <c r="E26" s="149"/>
    </row>
    <row r="27" spans="1:5" x14ac:dyDescent="0.2">
      <c r="A27" s="150">
        <f t="shared" si="0"/>
        <v>10</v>
      </c>
      <c r="B27" t="s">
        <v>306</v>
      </c>
      <c r="C27" t="s">
        <v>307</v>
      </c>
      <c r="D27" s="20">
        <v>53931968.949999996</v>
      </c>
      <c r="E27" s="149"/>
    </row>
    <row r="28" spans="1:5" x14ac:dyDescent="0.2">
      <c r="A28" s="150">
        <f t="shared" si="0"/>
        <v>10</v>
      </c>
      <c r="B28" t="s">
        <v>309</v>
      </c>
      <c r="C28" t="s">
        <v>310</v>
      </c>
      <c r="D28" s="20">
        <v>0</v>
      </c>
      <c r="E28" s="149"/>
    </row>
    <row r="29" spans="1:5" x14ac:dyDescent="0.2">
      <c r="A29" s="150">
        <f t="shared" si="0"/>
        <v>10</v>
      </c>
      <c r="B29" t="s">
        <v>313</v>
      </c>
      <c r="C29" t="s">
        <v>314</v>
      </c>
      <c r="D29" s="20">
        <v>878783.68000005244</v>
      </c>
      <c r="E29" s="149"/>
    </row>
    <row r="30" spans="1:5" x14ac:dyDescent="0.2">
      <c r="A30" s="150">
        <f t="shared" si="0"/>
        <v>10</v>
      </c>
      <c r="B30" t="s">
        <v>317</v>
      </c>
      <c r="C30" t="s">
        <v>318</v>
      </c>
      <c r="D30" s="20">
        <v>7378</v>
      </c>
      <c r="E30" s="149"/>
    </row>
    <row r="31" spans="1:5" x14ac:dyDescent="0.2">
      <c r="A31" s="150">
        <f t="shared" si="0"/>
        <v>10</v>
      </c>
      <c r="B31" t="s">
        <v>319</v>
      </c>
      <c r="C31" t="s">
        <v>320</v>
      </c>
      <c r="D31" s="20">
        <v>2053681.5099999995</v>
      </c>
      <c r="E31" s="149"/>
    </row>
    <row r="32" spans="1:5" x14ac:dyDescent="0.2">
      <c r="A32" s="150">
        <f t="shared" si="0"/>
        <v>10</v>
      </c>
      <c r="B32" t="s">
        <v>323</v>
      </c>
      <c r="C32" t="s">
        <v>324</v>
      </c>
      <c r="D32" s="20">
        <v>-3.2009950245992513E-12</v>
      </c>
      <c r="E32" s="149"/>
    </row>
    <row r="33" spans="1:5" x14ac:dyDescent="0.2">
      <c r="A33" s="150">
        <f t="shared" si="0"/>
        <v>10</v>
      </c>
      <c r="B33" t="s">
        <v>327</v>
      </c>
      <c r="C33" t="s">
        <v>328</v>
      </c>
      <c r="D33" s="20">
        <v>10141981.68</v>
      </c>
      <c r="E33" s="149"/>
    </row>
    <row r="34" spans="1:5" x14ac:dyDescent="0.2">
      <c r="A34" s="150">
        <f t="shared" si="0"/>
        <v>10</v>
      </c>
      <c r="B34" t="s">
        <v>331</v>
      </c>
      <c r="C34" t="s">
        <v>332</v>
      </c>
      <c r="D34" s="20">
        <v>8.7312379548620811E-12</v>
      </c>
      <c r="E34" s="149"/>
    </row>
    <row r="35" spans="1:5" x14ac:dyDescent="0.2">
      <c r="A35" s="150">
        <f t="shared" si="0"/>
        <v>10</v>
      </c>
      <c r="B35" t="s">
        <v>333</v>
      </c>
      <c r="C35" t="s">
        <v>334</v>
      </c>
      <c r="D35" s="20">
        <v>52051494.019999981</v>
      </c>
      <c r="E35" s="149"/>
    </row>
    <row r="36" spans="1:5" x14ac:dyDescent="0.2">
      <c r="A36" s="150">
        <f t="shared" si="0"/>
        <v>10</v>
      </c>
      <c r="B36" t="s">
        <v>337</v>
      </c>
      <c r="C36" t="s">
        <v>338</v>
      </c>
      <c r="D36" s="20">
        <v>1097034.98</v>
      </c>
      <c r="E36" s="149"/>
    </row>
    <row r="37" spans="1:5" x14ac:dyDescent="0.2">
      <c r="A37" s="150">
        <f t="shared" si="0"/>
        <v>10</v>
      </c>
      <c r="B37" t="s">
        <v>341</v>
      </c>
      <c r="C37" t="s">
        <v>342</v>
      </c>
      <c r="D37" s="20">
        <v>3862779.8800000399</v>
      </c>
      <c r="E37" s="149"/>
    </row>
    <row r="38" spans="1:5" x14ac:dyDescent="0.2">
      <c r="A38" s="150">
        <f t="shared" si="0"/>
        <v>10</v>
      </c>
      <c r="B38" t="s">
        <v>345</v>
      </c>
      <c r="C38" t="s">
        <v>346</v>
      </c>
      <c r="D38" s="20">
        <v>35681179.390000008</v>
      </c>
      <c r="E38" s="149"/>
    </row>
    <row r="39" spans="1:5" x14ac:dyDescent="0.2">
      <c r="A39" s="150">
        <f t="shared" si="0"/>
        <v>10</v>
      </c>
      <c r="B39" t="s">
        <v>349</v>
      </c>
      <c r="C39" t="s">
        <v>350</v>
      </c>
      <c r="D39" s="20">
        <v>2545577.3099999619</v>
      </c>
      <c r="E39" s="149"/>
    </row>
    <row r="40" spans="1:5" x14ac:dyDescent="0.2">
      <c r="A40" s="150">
        <f t="shared" si="0"/>
        <v>10</v>
      </c>
      <c r="B40" t="s">
        <v>352</v>
      </c>
      <c r="C40" t="s">
        <v>353</v>
      </c>
      <c r="D40" s="20">
        <v>22457.95</v>
      </c>
      <c r="E40" s="149"/>
    </row>
    <row r="41" spans="1:5" x14ac:dyDescent="0.2">
      <c r="A41" s="150">
        <f t="shared" si="0"/>
        <v>10</v>
      </c>
      <c r="B41" t="s">
        <v>354</v>
      </c>
      <c r="C41" t="s">
        <v>355</v>
      </c>
      <c r="D41" s="20">
        <v>56980742.359999977</v>
      </c>
      <c r="E41" s="149"/>
    </row>
    <row r="42" spans="1:5" x14ac:dyDescent="0.2">
      <c r="A42" s="150">
        <f t="shared" si="0"/>
        <v>10</v>
      </c>
      <c r="B42" t="s">
        <v>1497</v>
      </c>
      <c r="C42" t="s">
        <v>1498</v>
      </c>
      <c r="D42" s="20">
        <v>3856844.1999999997</v>
      </c>
      <c r="E42" s="149"/>
    </row>
    <row r="43" spans="1:5" x14ac:dyDescent="0.2">
      <c r="A43" s="150">
        <f t="shared" si="0"/>
        <v>10</v>
      </c>
      <c r="B43" t="s">
        <v>357</v>
      </c>
      <c r="C43" t="s">
        <v>358</v>
      </c>
      <c r="D43" s="20">
        <v>164443013.03999996</v>
      </c>
      <c r="E43" s="149"/>
    </row>
    <row r="44" spans="1:5" x14ac:dyDescent="0.2">
      <c r="A44" s="150">
        <f t="shared" si="0"/>
        <v>10</v>
      </c>
      <c r="B44" t="s">
        <v>360</v>
      </c>
      <c r="C44" t="s">
        <v>361</v>
      </c>
      <c r="D44" s="20">
        <v>100452251.33000022</v>
      </c>
      <c r="E44" s="149"/>
    </row>
    <row r="45" spans="1:5" x14ac:dyDescent="0.2">
      <c r="A45" s="150">
        <f t="shared" si="0"/>
        <v>10</v>
      </c>
      <c r="B45" t="s">
        <v>1499</v>
      </c>
      <c r="C45" t="s">
        <v>1500</v>
      </c>
      <c r="D45" s="20">
        <v>0</v>
      </c>
      <c r="E45" s="149"/>
    </row>
    <row r="46" spans="1:5" x14ac:dyDescent="0.2">
      <c r="A46" s="150">
        <f t="shared" si="0"/>
        <v>0</v>
      </c>
      <c r="D46" s="20"/>
      <c r="E46" s="149"/>
    </row>
    <row r="47" spans="1:5" x14ac:dyDescent="0.2">
      <c r="A47" s="150">
        <f t="shared" si="0"/>
        <v>8</v>
      </c>
      <c r="B47" t="s">
        <v>362</v>
      </c>
      <c r="C47" t="s">
        <v>363</v>
      </c>
      <c r="D47" s="20">
        <v>762668554.01000011</v>
      </c>
      <c r="E47" s="149"/>
    </row>
    <row r="48" spans="1:5" x14ac:dyDescent="0.2">
      <c r="A48" s="150">
        <f t="shared" si="0"/>
        <v>10</v>
      </c>
      <c r="B48" t="s">
        <v>364</v>
      </c>
      <c r="C48" t="s">
        <v>365</v>
      </c>
      <c r="D48" s="20">
        <v>635165.86</v>
      </c>
      <c r="E48" s="149"/>
    </row>
    <row r="49" spans="1:5" x14ac:dyDescent="0.2">
      <c r="A49" s="150">
        <f t="shared" si="0"/>
        <v>10</v>
      </c>
      <c r="B49" t="s">
        <v>366</v>
      </c>
      <c r="C49" t="s">
        <v>367</v>
      </c>
      <c r="D49" s="20">
        <v>1664028.7200000002</v>
      </c>
      <c r="E49" s="149"/>
    </row>
    <row r="50" spans="1:5" x14ac:dyDescent="0.2">
      <c r="A50" s="150">
        <f t="shared" si="0"/>
        <v>10</v>
      </c>
      <c r="B50" t="s">
        <v>368</v>
      </c>
      <c r="C50" t="s">
        <v>369</v>
      </c>
      <c r="D50" s="20">
        <v>10176169.08</v>
      </c>
      <c r="E50" s="149"/>
    </row>
    <row r="51" spans="1:5" x14ac:dyDescent="0.2">
      <c r="A51" s="150">
        <f t="shared" si="0"/>
        <v>10</v>
      </c>
      <c r="B51" t="s">
        <v>370</v>
      </c>
      <c r="C51" t="s">
        <v>371</v>
      </c>
      <c r="D51" s="20">
        <v>95089111.670000002</v>
      </c>
      <c r="E51" s="149"/>
    </row>
    <row r="52" spans="1:5" x14ac:dyDescent="0.2">
      <c r="A52" s="150">
        <f t="shared" si="0"/>
        <v>10</v>
      </c>
      <c r="B52" t="s">
        <v>372</v>
      </c>
      <c r="C52" t="s">
        <v>373</v>
      </c>
      <c r="D52" s="20">
        <v>737837.31</v>
      </c>
      <c r="E52" s="149"/>
    </row>
    <row r="53" spans="1:5" x14ac:dyDescent="0.2">
      <c r="A53" s="150">
        <f t="shared" si="0"/>
        <v>10</v>
      </c>
      <c r="B53" t="s">
        <v>375</v>
      </c>
      <c r="C53" t="s">
        <v>376</v>
      </c>
      <c r="D53" s="20">
        <v>4.0745185003743245E-12</v>
      </c>
      <c r="E53" s="149"/>
    </row>
    <row r="54" spans="1:5" x14ac:dyDescent="0.2">
      <c r="A54" s="150">
        <f t="shared" si="0"/>
        <v>10</v>
      </c>
      <c r="B54" t="s">
        <v>378</v>
      </c>
      <c r="C54" t="s">
        <v>379</v>
      </c>
      <c r="D54" s="20">
        <v>1528753.1400000001</v>
      </c>
      <c r="E54" s="149"/>
    </row>
    <row r="55" spans="1:5" x14ac:dyDescent="0.2">
      <c r="A55" s="150">
        <f t="shared" si="0"/>
        <v>10</v>
      </c>
      <c r="B55" t="s">
        <v>382</v>
      </c>
      <c r="C55" t="s">
        <v>383</v>
      </c>
      <c r="D55" s="20">
        <v>7946324.2899999917</v>
      </c>
      <c r="E55" s="149"/>
    </row>
    <row r="56" spans="1:5" x14ac:dyDescent="0.2">
      <c r="A56" s="150">
        <f t="shared" si="0"/>
        <v>10</v>
      </c>
      <c r="B56" t="s">
        <v>386</v>
      </c>
      <c r="C56" t="s">
        <v>387</v>
      </c>
      <c r="D56" s="20">
        <v>36189.94</v>
      </c>
      <c r="E56" s="149"/>
    </row>
    <row r="57" spans="1:5" x14ac:dyDescent="0.2">
      <c r="A57" s="150">
        <f t="shared" si="0"/>
        <v>10</v>
      </c>
      <c r="B57" t="s">
        <v>388</v>
      </c>
      <c r="C57" t="s">
        <v>389</v>
      </c>
      <c r="D57" s="20">
        <v>954.99000000208616</v>
      </c>
      <c r="E57" s="149"/>
    </row>
    <row r="58" spans="1:5" x14ac:dyDescent="0.2">
      <c r="A58" s="150">
        <f t="shared" si="0"/>
        <v>10</v>
      </c>
      <c r="B58" t="s">
        <v>391</v>
      </c>
      <c r="C58" t="s">
        <v>392</v>
      </c>
      <c r="D58" s="20">
        <v>1134228.6199999999</v>
      </c>
      <c r="E58" s="149"/>
    </row>
    <row r="59" spans="1:5" x14ac:dyDescent="0.2">
      <c r="A59" s="150">
        <f t="shared" si="0"/>
        <v>10</v>
      </c>
      <c r="B59" t="s">
        <v>395</v>
      </c>
      <c r="C59" t="s">
        <v>396</v>
      </c>
      <c r="D59" s="20">
        <v>3570626.7399999998</v>
      </c>
      <c r="E59" s="149"/>
    </row>
    <row r="60" spans="1:5" x14ac:dyDescent="0.2">
      <c r="A60" s="150">
        <f t="shared" si="0"/>
        <v>10</v>
      </c>
      <c r="B60" t="s">
        <v>399</v>
      </c>
      <c r="C60" t="s">
        <v>400</v>
      </c>
      <c r="D60" s="20">
        <v>33937.589999999997</v>
      </c>
      <c r="E60" s="149"/>
    </row>
    <row r="61" spans="1:5" x14ac:dyDescent="0.2">
      <c r="A61" s="150">
        <f t="shared" si="0"/>
        <v>10</v>
      </c>
      <c r="B61" t="s">
        <v>401</v>
      </c>
      <c r="C61" t="s">
        <v>402</v>
      </c>
      <c r="D61" s="20">
        <v>12.980000000023283</v>
      </c>
      <c r="E61" s="149"/>
    </row>
    <row r="62" spans="1:5" x14ac:dyDescent="0.2">
      <c r="A62" s="150">
        <f t="shared" si="0"/>
        <v>10</v>
      </c>
      <c r="B62" t="s">
        <v>405</v>
      </c>
      <c r="C62" t="s">
        <v>406</v>
      </c>
      <c r="D62" s="20">
        <v>1.862645149230957E-9</v>
      </c>
      <c r="E62" s="149"/>
    </row>
    <row r="63" spans="1:5" x14ac:dyDescent="0.2">
      <c r="A63" s="150">
        <f t="shared" si="0"/>
        <v>10</v>
      </c>
      <c r="B63" t="s">
        <v>409</v>
      </c>
      <c r="C63" t="s">
        <v>410</v>
      </c>
      <c r="D63" s="20">
        <v>6157295.4899999993</v>
      </c>
      <c r="E63" s="149"/>
    </row>
    <row r="64" spans="1:5" x14ac:dyDescent="0.2">
      <c r="A64" s="150">
        <f t="shared" si="0"/>
        <v>10</v>
      </c>
      <c r="B64" t="s">
        <v>413</v>
      </c>
      <c r="C64" t="s">
        <v>414</v>
      </c>
      <c r="D64" s="20">
        <v>252650490.63000005</v>
      </c>
      <c r="E64" s="149"/>
    </row>
    <row r="65" spans="1:5" x14ac:dyDescent="0.2">
      <c r="A65" s="150">
        <f t="shared" si="0"/>
        <v>10</v>
      </c>
      <c r="B65" t="s">
        <v>417</v>
      </c>
      <c r="C65" t="s">
        <v>418</v>
      </c>
      <c r="D65" s="20">
        <v>170086.35</v>
      </c>
      <c r="E65" s="149"/>
    </row>
    <row r="66" spans="1:5" x14ac:dyDescent="0.2">
      <c r="A66" s="150">
        <f t="shared" si="0"/>
        <v>10</v>
      </c>
      <c r="B66" t="s">
        <v>421</v>
      </c>
      <c r="C66" t="s">
        <v>422</v>
      </c>
      <c r="D66" s="20">
        <v>813225.09999998717</v>
      </c>
      <c r="E66" s="149"/>
    </row>
    <row r="67" spans="1:5" x14ac:dyDescent="0.2">
      <c r="A67" s="150">
        <f t="shared" ref="A67:A130" si="1">+LEN(B67)</f>
        <v>10</v>
      </c>
      <c r="B67" t="s">
        <v>425</v>
      </c>
      <c r="C67" t="s">
        <v>426</v>
      </c>
      <c r="D67" s="20">
        <v>630027.66</v>
      </c>
      <c r="E67" s="149"/>
    </row>
    <row r="68" spans="1:5" x14ac:dyDescent="0.2">
      <c r="A68" s="150">
        <f t="shared" si="1"/>
        <v>10</v>
      </c>
      <c r="B68" t="s">
        <v>429</v>
      </c>
      <c r="C68" t="s">
        <v>430</v>
      </c>
      <c r="D68" s="20">
        <v>40495.670000114442</v>
      </c>
      <c r="E68" s="149"/>
    </row>
    <row r="69" spans="1:5" x14ac:dyDescent="0.2">
      <c r="A69" s="150">
        <f t="shared" si="1"/>
        <v>10</v>
      </c>
      <c r="B69" t="s">
        <v>433</v>
      </c>
      <c r="C69" t="s">
        <v>434</v>
      </c>
      <c r="D69" s="20">
        <v>15519788.460000003</v>
      </c>
      <c r="E69" s="149"/>
    </row>
    <row r="70" spans="1:5" x14ac:dyDescent="0.2">
      <c r="A70" s="150">
        <f t="shared" si="1"/>
        <v>10</v>
      </c>
      <c r="B70" t="s">
        <v>437</v>
      </c>
      <c r="C70" t="s">
        <v>438</v>
      </c>
      <c r="D70" s="20">
        <v>1.0300000002607703</v>
      </c>
      <c r="E70" s="149"/>
    </row>
    <row r="71" spans="1:5" x14ac:dyDescent="0.2">
      <c r="A71" s="150">
        <f t="shared" si="1"/>
        <v>10</v>
      </c>
      <c r="B71" t="s">
        <v>439</v>
      </c>
      <c r="C71" t="s">
        <v>440</v>
      </c>
      <c r="D71" s="20">
        <v>3565735.2800000031</v>
      </c>
      <c r="E71" s="149"/>
    </row>
    <row r="72" spans="1:5" x14ac:dyDescent="0.2">
      <c r="A72" s="150">
        <f t="shared" si="1"/>
        <v>10</v>
      </c>
      <c r="B72" t="s">
        <v>443</v>
      </c>
      <c r="C72" t="s">
        <v>444</v>
      </c>
      <c r="D72" s="20">
        <v>39364.79</v>
      </c>
      <c r="E72" s="149"/>
    </row>
    <row r="73" spans="1:5" x14ac:dyDescent="0.2">
      <c r="A73" s="150">
        <f t="shared" si="1"/>
        <v>10</v>
      </c>
      <c r="B73" t="s">
        <v>449</v>
      </c>
      <c r="C73" t="s">
        <v>450</v>
      </c>
      <c r="D73" s="20">
        <v>1777.849999961853</v>
      </c>
      <c r="E73" s="149"/>
    </row>
    <row r="74" spans="1:5" x14ac:dyDescent="0.2">
      <c r="A74" s="150">
        <f t="shared" si="1"/>
        <v>10</v>
      </c>
      <c r="B74" t="s">
        <v>453</v>
      </c>
      <c r="C74" t="s">
        <v>454</v>
      </c>
      <c r="D74" s="20">
        <v>0</v>
      </c>
      <c r="E74" s="149"/>
    </row>
    <row r="75" spans="1:5" x14ac:dyDescent="0.2">
      <c r="A75" s="150">
        <f t="shared" si="1"/>
        <v>10</v>
      </c>
      <c r="B75" t="s">
        <v>457</v>
      </c>
      <c r="C75" t="s">
        <v>458</v>
      </c>
      <c r="D75" s="20">
        <v>1198058.8400000574</v>
      </c>
      <c r="E75" s="149"/>
    </row>
    <row r="76" spans="1:5" x14ac:dyDescent="0.2">
      <c r="A76" s="150">
        <f t="shared" si="1"/>
        <v>10</v>
      </c>
      <c r="B76" t="s">
        <v>459</v>
      </c>
      <c r="C76" t="s">
        <v>460</v>
      </c>
      <c r="D76" s="20">
        <v>-9.5367431729442842E-9</v>
      </c>
      <c r="E76" s="149"/>
    </row>
    <row r="77" spans="1:5" x14ac:dyDescent="0.2">
      <c r="A77" s="150">
        <f t="shared" si="1"/>
        <v>10</v>
      </c>
      <c r="B77" t="s">
        <v>463</v>
      </c>
      <c r="C77" t="s">
        <v>464</v>
      </c>
      <c r="D77" s="20">
        <v>3.0269120543380268E-11</v>
      </c>
      <c r="E77" s="149"/>
    </row>
    <row r="78" spans="1:5" x14ac:dyDescent="0.2">
      <c r="A78" s="150">
        <f t="shared" si="1"/>
        <v>10</v>
      </c>
      <c r="B78" t="s">
        <v>1501</v>
      </c>
      <c r="C78" t="s">
        <v>1502</v>
      </c>
      <c r="D78" s="20">
        <v>118599605.18000001</v>
      </c>
      <c r="E78" s="149"/>
    </row>
    <row r="79" spans="1:5" x14ac:dyDescent="0.2">
      <c r="A79" s="150">
        <f t="shared" si="1"/>
        <v>10</v>
      </c>
      <c r="B79" t="s">
        <v>1503</v>
      </c>
      <c r="C79" t="s">
        <v>1504</v>
      </c>
      <c r="D79" s="20">
        <v>15156.169999986887</v>
      </c>
      <c r="E79" s="149"/>
    </row>
    <row r="80" spans="1:5" x14ac:dyDescent="0.2">
      <c r="A80" s="150">
        <f t="shared" si="1"/>
        <v>10</v>
      </c>
      <c r="B80" t="s">
        <v>1505</v>
      </c>
      <c r="C80" t="s">
        <v>1506</v>
      </c>
      <c r="D80" s="20">
        <v>240714104.57999998</v>
      </c>
      <c r="E80" s="149"/>
    </row>
    <row r="81" spans="1:5" x14ac:dyDescent="0.2">
      <c r="A81" s="150">
        <f t="shared" si="1"/>
        <v>0</v>
      </c>
      <c r="D81" s="20"/>
      <c r="E81" s="149"/>
    </row>
    <row r="82" spans="1:5" x14ac:dyDescent="0.2">
      <c r="A82" s="150">
        <f t="shared" si="1"/>
        <v>8</v>
      </c>
      <c r="B82" t="s">
        <v>1488</v>
      </c>
      <c r="C82" t="s">
        <v>1487</v>
      </c>
      <c r="D82" s="20">
        <v>17992.8</v>
      </c>
      <c r="E82" s="149"/>
    </row>
    <row r="83" spans="1:5" x14ac:dyDescent="0.2">
      <c r="A83" s="150">
        <f t="shared" si="1"/>
        <v>10</v>
      </c>
      <c r="B83" t="s">
        <v>1486</v>
      </c>
      <c r="C83" t="s">
        <v>618</v>
      </c>
      <c r="D83" s="20">
        <v>17992.8</v>
      </c>
      <c r="E83" s="149"/>
    </row>
    <row r="84" spans="1:5" x14ac:dyDescent="0.2">
      <c r="A84" s="150">
        <f t="shared" si="1"/>
        <v>0</v>
      </c>
      <c r="D84" s="20"/>
      <c r="E84" s="149"/>
    </row>
    <row r="85" spans="1:5" x14ac:dyDescent="0.2">
      <c r="A85" s="150">
        <f t="shared" si="1"/>
        <v>8</v>
      </c>
      <c r="B85" t="s">
        <v>469</v>
      </c>
      <c r="C85" t="s">
        <v>470</v>
      </c>
      <c r="D85" s="20">
        <v>22539.59</v>
      </c>
      <c r="E85" s="149"/>
    </row>
    <row r="86" spans="1:5" x14ac:dyDescent="0.2">
      <c r="A86" s="150">
        <f t="shared" si="1"/>
        <v>10</v>
      </c>
      <c r="B86" t="s">
        <v>473</v>
      </c>
      <c r="C86" t="s">
        <v>474</v>
      </c>
      <c r="D86" s="20">
        <v>22539.59</v>
      </c>
      <c r="E86" s="149"/>
    </row>
    <row r="87" spans="1:5" x14ac:dyDescent="0.2">
      <c r="A87" s="150">
        <f t="shared" si="1"/>
        <v>0</v>
      </c>
      <c r="D87" s="20"/>
      <c r="E87" s="149"/>
    </row>
    <row r="88" spans="1:5" x14ac:dyDescent="0.2">
      <c r="A88" s="150">
        <f t="shared" si="1"/>
        <v>8</v>
      </c>
      <c r="B88" t="s">
        <v>477</v>
      </c>
      <c r="C88" t="s">
        <v>478</v>
      </c>
      <c r="D88" s="20">
        <v>16010205.710000008</v>
      </c>
      <c r="E88" s="149"/>
    </row>
    <row r="89" spans="1:5" x14ac:dyDescent="0.2">
      <c r="A89" s="150">
        <f t="shared" si="1"/>
        <v>10</v>
      </c>
      <c r="B89" t="s">
        <v>481</v>
      </c>
      <c r="C89" t="s">
        <v>482</v>
      </c>
      <c r="D89" s="20">
        <v>520.71000000002095</v>
      </c>
      <c r="E89" s="149"/>
    </row>
    <row r="90" spans="1:5" x14ac:dyDescent="0.2">
      <c r="A90" s="150">
        <f t="shared" si="1"/>
        <v>10</v>
      </c>
      <c r="B90" t="s">
        <v>485</v>
      </c>
      <c r="C90" t="s">
        <v>486</v>
      </c>
      <c r="D90" s="20">
        <v>0</v>
      </c>
      <c r="E90" s="149"/>
    </row>
    <row r="91" spans="1:5" x14ac:dyDescent="0.2">
      <c r="A91" s="150">
        <f t="shared" si="1"/>
        <v>10</v>
      </c>
      <c r="B91" t="s">
        <v>489</v>
      </c>
      <c r="C91" t="s">
        <v>490</v>
      </c>
      <c r="D91" s="20">
        <v>0</v>
      </c>
      <c r="E91" s="149"/>
    </row>
    <row r="92" spans="1:5" x14ac:dyDescent="0.2">
      <c r="A92" s="150">
        <f t="shared" si="1"/>
        <v>10</v>
      </c>
      <c r="B92" t="s">
        <v>493</v>
      </c>
      <c r="C92" t="s">
        <v>494</v>
      </c>
      <c r="D92" s="20">
        <v>774</v>
      </c>
      <c r="E92" s="149"/>
    </row>
    <row r="93" spans="1:5" x14ac:dyDescent="0.2">
      <c r="A93" s="150">
        <f t="shared" si="1"/>
        <v>10</v>
      </c>
      <c r="B93" t="s">
        <v>495</v>
      </c>
      <c r="C93" t="s">
        <v>496</v>
      </c>
      <c r="D93" s="20">
        <v>2337714</v>
      </c>
      <c r="E93" s="149"/>
    </row>
    <row r="94" spans="1:5" x14ac:dyDescent="0.2">
      <c r="A94" s="150">
        <f t="shared" si="1"/>
        <v>10</v>
      </c>
      <c r="B94" t="s">
        <v>497</v>
      </c>
      <c r="C94" t="s">
        <v>498</v>
      </c>
      <c r="D94" s="20">
        <v>7092921</v>
      </c>
      <c r="E94" s="149"/>
    </row>
    <row r="95" spans="1:5" x14ac:dyDescent="0.2">
      <c r="A95" s="150">
        <f t="shared" si="1"/>
        <v>10</v>
      </c>
      <c r="B95" t="s">
        <v>499</v>
      </c>
      <c r="C95" t="s">
        <v>500</v>
      </c>
      <c r="D95" s="20">
        <v>6254014</v>
      </c>
      <c r="E95" s="149"/>
    </row>
    <row r="96" spans="1:5" x14ac:dyDescent="0.2">
      <c r="A96" s="150">
        <f t="shared" si="1"/>
        <v>10</v>
      </c>
      <c r="B96" t="s">
        <v>501</v>
      </c>
      <c r="C96" t="s">
        <v>502</v>
      </c>
      <c r="D96" s="20">
        <v>7984</v>
      </c>
      <c r="E96" s="149"/>
    </row>
    <row r="97" spans="1:5" x14ac:dyDescent="0.2">
      <c r="A97" s="150">
        <f t="shared" si="1"/>
        <v>10</v>
      </c>
      <c r="B97" t="s">
        <v>503</v>
      </c>
      <c r="C97" t="s">
        <v>504</v>
      </c>
      <c r="D97" s="20">
        <v>316278</v>
      </c>
      <c r="E97" s="149"/>
    </row>
    <row r="98" spans="1:5" x14ac:dyDescent="0.2">
      <c r="A98" s="150">
        <f t="shared" si="1"/>
        <v>0</v>
      </c>
      <c r="D98" s="20"/>
      <c r="E98" s="149"/>
    </row>
    <row r="99" spans="1:5" x14ac:dyDescent="0.2">
      <c r="A99" s="150">
        <f t="shared" si="1"/>
        <v>8</v>
      </c>
      <c r="B99" t="s">
        <v>507</v>
      </c>
      <c r="C99" t="s">
        <v>508</v>
      </c>
      <c r="D99" s="20">
        <v>324549856.27999997</v>
      </c>
      <c r="E99" s="149"/>
    </row>
    <row r="100" spans="1:5" x14ac:dyDescent="0.2">
      <c r="A100" s="150">
        <f t="shared" si="1"/>
        <v>10</v>
      </c>
      <c r="B100" t="s">
        <v>511</v>
      </c>
      <c r="C100" t="s">
        <v>512</v>
      </c>
      <c r="D100" s="20">
        <v>1217</v>
      </c>
      <c r="E100" s="149"/>
    </row>
    <row r="101" spans="1:5" x14ac:dyDescent="0.2">
      <c r="A101" s="150">
        <f t="shared" si="1"/>
        <v>10</v>
      </c>
      <c r="B101" t="s">
        <v>513</v>
      </c>
      <c r="C101" t="s">
        <v>514</v>
      </c>
      <c r="D101" s="20">
        <v>0</v>
      </c>
      <c r="E101" s="149"/>
    </row>
    <row r="102" spans="1:5" x14ac:dyDescent="0.2">
      <c r="A102" s="150">
        <f t="shared" si="1"/>
        <v>10</v>
      </c>
      <c r="B102" t="s">
        <v>517</v>
      </c>
      <c r="C102" t="s">
        <v>518</v>
      </c>
      <c r="D102" s="20">
        <v>276915.16000002623</v>
      </c>
      <c r="E102" s="149"/>
    </row>
    <row r="103" spans="1:5" x14ac:dyDescent="0.2">
      <c r="A103" s="150">
        <f t="shared" si="1"/>
        <v>10</v>
      </c>
      <c r="B103" t="s">
        <v>521</v>
      </c>
      <c r="C103" t="s">
        <v>522</v>
      </c>
      <c r="D103" s="20">
        <v>13200840</v>
      </c>
      <c r="E103" s="149"/>
    </row>
    <row r="104" spans="1:5" x14ac:dyDescent="0.2">
      <c r="A104" s="150">
        <f t="shared" si="1"/>
        <v>10</v>
      </c>
      <c r="B104" t="s">
        <v>525</v>
      </c>
      <c r="C104" t="s">
        <v>526</v>
      </c>
      <c r="D104" s="20">
        <v>28496556</v>
      </c>
      <c r="E104" s="149"/>
    </row>
    <row r="105" spans="1:5" x14ac:dyDescent="0.2">
      <c r="A105" s="150">
        <f t="shared" si="1"/>
        <v>10</v>
      </c>
      <c r="B105" t="s">
        <v>529</v>
      </c>
      <c r="C105" t="s">
        <v>530</v>
      </c>
      <c r="D105" s="20">
        <v>66581.019999980927</v>
      </c>
      <c r="E105" s="149"/>
    </row>
    <row r="106" spans="1:5" x14ac:dyDescent="0.2">
      <c r="A106" s="150">
        <f t="shared" si="1"/>
        <v>10</v>
      </c>
      <c r="B106" t="s">
        <v>533</v>
      </c>
      <c r="C106" t="s">
        <v>534</v>
      </c>
      <c r="D106" s="20">
        <v>10255866</v>
      </c>
      <c r="E106" s="149"/>
    </row>
    <row r="107" spans="1:5" x14ac:dyDescent="0.2">
      <c r="A107" s="150">
        <f t="shared" si="1"/>
        <v>10</v>
      </c>
      <c r="B107" t="s">
        <v>1485</v>
      </c>
      <c r="C107" t="s">
        <v>1484</v>
      </c>
      <c r="D107" s="20">
        <v>17607</v>
      </c>
      <c r="E107" s="149"/>
    </row>
    <row r="108" spans="1:5" x14ac:dyDescent="0.2">
      <c r="A108" s="150">
        <f t="shared" si="1"/>
        <v>10</v>
      </c>
      <c r="B108" t="s">
        <v>1483</v>
      </c>
      <c r="C108" t="s">
        <v>1482</v>
      </c>
      <c r="D108" s="20">
        <v>11560521.109999985</v>
      </c>
      <c r="E108" s="149"/>
    </row>
    <row r="109" spans="1:5" x14ac:dyDescent="0.2">
      <c r="A109" s="150">
        <f t="shared" si="1"/>
        <v>10</v>
      </c>
      <c r="B109" t="s">
        <v>1481</v>
      </c>
      <c r="C109" t="s">
        <v>1480</v>
      </c>
      <c r="D109" s="20">
        <v>260380173</v>
      </c>
      <c r="E109" s="149"/>
    </row>
    <row r="110" spans="1:5" x14ac:dyDescent="0.2">
      <c r="A110" s="150">
        <f t="shared" si="1"/>
        <v>10</v>
      </c>
      <c r="B110" t="s">
        <v>1479</v>
      </c>
      <c r="C110" t="s">
        <v>1478</v>
      </c>
      <c r="D110" s="20">
        <v>146414</v>
      </c>
      <c r="E110" s="149"/>
    </row>
    <row r="111" spans="1:5" x14ac:dyDescent="0.2">
      <c r="A111" s="150">
        <f t="shared" si="1"/>
        <v>10</v>
      </c>
      <c r="B111" t="s">
        <v>1507</v>
      </c>
      <c r="C111" t="s">
        <v>1508</v>
      </c>
      <c r="D111" s="20">
        <v>147165.99000000209</v>
      </c>
      <c r="E111" s="149"/>
    </row>
    <row r="112" spans="1:5" x14ac:dyDescent="0.2">
      <c r="A112" s="150">
        <f t="shared" si="1"/>
        <v>0</v>
      </c>
      <c r="D112" s="20"/>
      <c r="E112" s="149"/>
    </row>
    <row r="113" spans="1:5" x14ac:dyDescent="0.2">
      <c r="A113" s="150">
        <f t="shared" si="1"/>
        <v>8</v>
      </c>
      <c r="B113" t="s">
        <v>537</v>
      </c>
      <c r="C113" t="s">
        <v>538</v>
      </c>
      <c r="D113" s="20">
        <v>26634534.310000002</v>
      </c>
      <c r="E113" s="149"/>
    </row>
    <row r="114" spans="1:5" x14ac:dyDescent="0.2">
      <c r="A114" s="150">
        <f t="shared" si="1"/>
        <v>10</v>
      </c>
      <c r="B114" t="s">
        <v>541</v>
      </c>
      <c r="C114" t="s">
        <v>542</v>
      </c>
      <c r="D114" s="20">
        <v>22201473.660000004</v>
      </c>
      <c r="E114" s="149"/>
    </row>
    <row r="115" spans="1:5" x14ac:dyDescent="0.2">
      <c r="A115" s="150">
        <f t="shared" si="1"/>
        <v>10</v>
      </c>
      <c r="B115" t="s">
        <v>1477</v>
      </c>
      <c r="C115" t="s">
        <v>1476</v>
      </c>
      <c r="D115" s="20">
        <v>4433060.650000006</v>
      </c>
      <c r="E115" s="149"/>
    </row>
    <row r="116" spans="1:5" x14ac:dyDescent="0.2">
      <c r="A116" s="150">
        <f t="shared" si="1"/>
        <v>0</v>
      </c>
      <c r="D116" s="20"/>
      <c r="E116" s="149"/>
    </row>
    <row r="117" spans="1:5" x14ac:dyDescent="0.2">
      <c r="A117" s="150">
        <f t="shared" si="1"/>
        <v>8</v>
      </c>
      <c r="B117" t="s">
        <v>547</v>
      </c>
      <c r="C117" t="s">
        <v>548</v>
      </c>
      <c r="D117" s="20">
        <v>62162175.889999986</v>
      </c>
      <c r="E117" s="149"/>
    </row>
    <row r="118" spans="1:5" x14ac:dyDescent="0.2">
      <c r="A118" s="150">
        <f t="shared" si="1"/>
        <v>10</v>
      </c>
      <c r="B118" t="s">
        <v>1475</v>
      </c>
      <c r="C118" t="s">
        <v>1474</v>
      </c>
      <c r="D118" s="20">
        <v>36855315.019999996</v>
      </c>
      <c r="E118" s="149"/>
    </row>
    <row r="119" spans="1:5" x14ac:dyDescent="0.2">
      <c r="A119" s="150">
        <f t="shared" si="1"/>
        <v>10</v>
      </c>
      <c r="B119" t="s">
        <v>551</v>
      </c>
      <c r="C119" t="s">
        <v>552</v>
      </c>
      <c r="D119" s="20">
        <v>21788613.339999989</v>
      </c>
      <c r="E119" s="149"/>
    </row>
    <row r="120" spans="1:5" x14ac:dyDescent="0.2">
      <c r="A120" s="150">
        <f t="shared" si="1"/>
        <v>10</v>
      </c>
      <c r="B120" t="s">
        <v>1509</v>
      </c>
      <c r="C120" t="s">
        <v>1510</v>
      </c>
      <c r="D120" s="20">
        <v>3518247.5299999993</v>
      </c>
      <c r="E120" s="149"/>
    </row>
    <row r="121" spans="1:5" x14ac:dyDescent="0.2">
      <c r="A121" s="150">
        <f t="shared" si="1"/>
        <v>0</v>
      </c>
      <c r="D121" s="20"/>
      <c r="E121" s="149"/>
    </row>
    <row r="122" spans="1:5" x14ac:dyDescent="0.2">
      <c r="A122" s="150">
        <f t="shared" si="1"/>
        <v>8</v>
      </c>
      <c r="B122" t="s">
        <v>1890</v>
      </c>
      <c r="C122" t="s">
        <v>1891</v>
      </c>
      <c r="D122" s="20">
        <v>354105735</v>
      </c>
      <c r="E122" s="149"/>
    </row>
    <row r="123" spans="1:5" x14ac:dyDescent="0.2">
      <c r="A123" s="150">
        <f t="shared" si="1"/>
        <v>10</v>
      </c>
      <c r="B123" t="s">
        <v>1892</v>
      </c>
      <c r="C123" t="s">
        <v>1893</v>
      </c>
      <c r="D123" s="20">
        <v>354105735</v>
      </c>
      <c r="E123" s="149"/>
    </row>
    <row r="124" spans="1:5" x14ac:dyDescent="0.2">
      <c r="A124" s="150">
        <f t="shared" si="1"/>
        <v>0</v>
      </c>
      <c r="D124" s="20"/>
      <c r="E124" s="149"/>
    </row>
    <row r="125" spans="1:5" x14ac:dyDescent="0.2">
      <c r="A125" s="214">
        <f t="shared" si="1"/>
        <v>4</v>
      </c>
      <c r="B125" s="24" t="s">
        <v>555</v>
      </c>
      <c r="C125" s="24" t="s">
        <v>11</v>
      </c>
      <c r="D125" s="25">
        <v>320907092.82999992</v>
      </c>
      <c r="E125" s="149"/>
    </row>
    <row r="126" spans="1:5" x14ac:dyDescent="0.2">
      <c r="A126" s="150">
        <f t="shared" si="1"/>
        <v>6</v>
      </c>
      <c r="B126" t="s">
        <v>558</v>
      </c>
      <c r="C126" t="s">
        <v>10</v>
      </c>
      <c r="D126" s="20">
        <v>320907092.82999992</v>
      </c>
      <c r="E126" s="149"/>
    </row>
    <row r="127" spans="1:5" x14ac:dyDescent="0.2">
      <c r="A127" s="150">
        <f t="shared" si="1"/>
        <v>8</v>
      </c>
      <c r="B127" t="s">
        <v>561</v>
      </c>
      <c r="C127" t="s">
        <v>562</v>
      </c>
      <c r="D127" s="20">
        <v>6977183.7800000012</v>
      </c>
      <c r="E127" s="149"/>
    </row>
    <row r="128" spans="1:5" x14ac:dyDescent="0.2">
      <c r="A128" s="150">
        <f t="shared" si="1"/>
        <v>10</v>
      </c>
      <c r="B128" t="s">
        <v>623</v>
      </c>
      <c r="C128" t="s">
        <v>470</v>
      </c>
      <c r="D128" s="20">
        <v>6977183.7800000012</v>
      </c>
      <c r="E128" s="149"/>
    </row>
    <row r="129" spans="1:5" x14ac:dyDescent="0.2">
      <c r="A129" s="150">
        <f t="shared" si="1"/>
        <v>12</v>
      </c>
      <c r="B129" t="s">
        <v>625</v>
      </c>
      <c r="C129" t="s">
        <v>626</v>
      </c>
      <c r="D129" s="20">
        <v>24.070000000065193</v>
      </c>
      <c r="E129" s="149"/>
    </row>
    <row r="130" spans="1:5" x14ac:dyDescent="0.2">
      <c r="A130" s="150">
        <f t="shared" si="1"/>
        <v>12</v>
      </c>
      <c r="B130" t="s">
        <v>1473</v>
      </c>
      <c r="C130" t="s">
        <v>1472</v>
      </c>
      <c r="D130" s="20">
        <v>6977159.7100000009</v>
      </c>
      <c r="E130" s="149"/>
    </row>
    <row r="131" spans="1:5" x14ac:dyDescent="0.2">
      <c r="A131" s="150">
        <f t="shared" ref="A131:A194" si="2">+LEN(B131)</f>
        <v>0</v>
      </c>
      <c r="D131" s="20"/>
      <c r="E131" s="149"/>
    </row>
    <row r="132" spans="1:5" x14ac:dyDescent="0.2">
      <c r="A132" s="150">
        <f t="shared" si="2"/>
        <v>8</v>
      </c>
      <c r="B132" t="s">
        <v>629</v>
      </c>
      <c r="C132" t="s">
        <v>630</v>
      </c>
      <c r="D132" s="20">
        <v>313929909.04999995</v>
      </c>
      <c r="E132" s="149"/>
    </row>
    <row r="133" spans="1:5" x14ac:dyDescent="0.2">
      <c r="A133" s="150">
        <f t="shared" si="2"/>
        <v>10</v>
      </c>
      <c r="B133" t="s">
        <v>633</v>
      </c>
      <c r="C133" t="s">
        <v>634</v>
      </c>
      <c r="D133" s="20">
        <v>313929909.04999995</v>
      </c>
      <c r="E133" s="149"/>
    </row>
    <row r="134" spans="1:5" x14ac:dyDescent="0.2">
      <c r="A134" s="150">
        <f t="shared" si="2"/>
        <v>0</v>
      </c>
      <c r="D134" s="20"/>
      <c r="E134" s="149"/>
    </row>
    <row r="135" spans="1:5" x14ac:dyDescent="0.2">
      <c r="A135" s="150">
        <f t="shared" si="2"/>
        <v>2</v>
      </c>
      <c r="B135" t="s">
        <v>639</v>
      </c>
      <c r="C135" t="s">
        <v>12</v>
      </c>
      <c r="D135" s="20">
        <v>1595071119.4000001</v>
      </c>
      <c r="E135" s="149"/>
    </row>
    <row r="136" spans="1:5" x14ac:dyDescent="0.2">
      <c r="A136" s="214">
        <f t="shared" si="2"/>
        <v>4</v>
      </c>
      <c r="B136" s="24" t="s">
        <v>640</v>
      </c>
      <c r="C136" s="24" t="s">
        <v>641</v>
      </c>
      <c r="D136" s="25">
        <v>1595071119.4000001</v>
      </c>
      <c r="E136" s="149"/>
    </row>
    <row r="137" spans="1:5" x14ac:dyDescent="0.2">
      <c r="A137" s="150">
        <f t="shared" si="2"/>
        <v>6</v>
      </c>
      <c r="B137" t="s">
        <v>642</v>
      </c>
      <c r="C137" t="s">
        <v>643</v>
      </c>
      <c r="D137" s="20">
        <v>1595071119.4000001</v>
      </c>
      <c r="E137" s="149"/>
    </row>
    <row r="138" spans="1:5" x14ac:dyDescent="0.2">
      <c r="A138" s="150">
        <f t="shared" si="2"/>
        <v>8</v>
      </c>
      <c r="B138" t="s">
        <v>644</v>
      </c>
      <c r="C138" t="s">
        <v>645</v>
      </c>
      <c r="D138" s="20">
        <v>1595071119.4000001</v>
      </c>
      <c r="E138" s="149"/>
    </row>
    <row r="139" spans="1:5" x14ac:dyDescent="0.2">
      <c r="A139" s="150">
        <f t="shared" si="2"/>
        <v>10</v>
      </c>
      <c r="B139" t="s">
        <v>646</v>
      </c>
      <c r="C139" t="s">
        <v>647</v>
      </c>
      <c r="D139" s="20">
        <v>1594845799.2200003</v>
      </c>
      <c r="E139" s="149"/>
    </row>
    <row r="140" spans="1:5" x14ac:dyDescent="0.2">
      <c r="A140" s="150">
        <f t="shared" si="2"/>
        <v>10</v>
      </c>
      <c r="B140" t="s">
        <v>648</v>
      </c>
      <c r="C140" t="s">
        <v>649</v>
      </c>
      <c r="D140" s="20">
        <v>225320.18</v>
      </c>
      <c r="E140" s="149"/>
    </row>
    <row r="141" spans="1:5" x14ac:dyDescent="0.2">
      <c r="A141" s="150">
        <f t="shared" si="2"/>
        <v>0</v>
      </c>
      <c r="D141" s="20"/>
      <c r="E141" s="149"/>
    </row>
    <row r="142" spans="1:5" x14ac:dyDescent="0.2">
      <c r="A142" s="150">
        <f t="shared" si="2"/>
        <v>2</v>
      </c>
      <c r="B142" t="s">
        <v>652</v>
      </c>
      <c r="C142" t="s">
        <v>14</v>
      </c>
      <c r="D142" s="20">
        <v>1498028949.3</v>
      </c>
      <c r="E142" s="149"/>
    </row>
    <row r="143" spans="1:5" x14ac:dyDescent="0.2">
      <c r="A143" s="214">
        <f t="shared" si="2"/>
        <v>4</v>
      </c>
      <c r="B143" s="24" t="s">
        <v>654</v>
      </c>
      <c r="C143" s="24" t="s">
        <v>15</v>
      </c>
      <c r="D143" s="25">
        <v>1311515636.9899998</v>
      </c>
      <c r="E143" s="149"/>
    </row>
    <row r="144" spans="1:5" x14ac:dyDescent="0.2">
      <c r="A144" s="150">
        <f t="shared" si="2"/>
        <v>6</v>
      </c>
      <c r="B144" t="s">
        <v>655</v>
      </c>
      <c r="C144" t="s">
        <v>656</v>
      </c>
      <c r="D144" s="20">
        <v>1251383779.9899998</v>
      </c>
      <c r="E144" s="149"/>
    </row>
    <row r="145" spans="1:5" x14ac:dyDescent="0.2">
      <c r="A145" s="150">
        <f t="shared" si="2"/>
        <v>8</v>
      </c>
      <c r="B145" t="s">
        <v>657</v>
      </c>
      <c r="C145" t="s">
        <v>658</v>
      </c>
      <c r="D145" s="20">
        <v>1251383779.9899998</v>
      </c>
      <c r="E145" s="149"/>
    </row>
    <row r="146" spans="1:5" x14ac:dyDescent="0.2">
      <c r="A146" s="150">
        <f t="shared" si="2"/>
        <v>10</v>
      </c>
      <c r="B146" t="s">
        <v>659</v>
      </c>
      <c r="C146" t="s">
        <v>660</v>
      </c>
      <c r="D146" s="20">
        <v>1251383779.9899998</v>
      </c>
      <c r="E146" s="149"/>
    </row>
    <row r="147" spans="1:5" x14ac:dyDescent="0.2">
      <c r="A147" s="150">
        <f t="shared" si="2"/>
        <v>0</v>
      </c>
      <c r="D147" s="20"/>
      <c r="E147" s="149"/>
    </row>
    <row r="148" spans="1:5" x14ac:dyDescent="0.2">
      <c r="A148" s="150">
        <f t="shared" si="2"/>
        <v>6</v>
      </c>
      <c r="B148" t="s">
        <v>670</v>
      </c>
      <c r="C148" t="s">
        <v>64</v>
      </c>
      <c r="D148" s="20">
        <v>60131857</v>
      </c>
      <c r="E148" s="149"/>
    </row>
    <row r="149" spans="1:5" x14ac:dyDescent="0.2">
      <c r="A149" s="150">
        <f t="shared" si="2"/>
        <v>8</v>
      </c>
      <c r="B149" t="s">
        <v>673</v>
      </c>
      <c r="C149" t="s">
        <v>64</v>
      </c>
      <c r="D149" s="20">
        <v>60131857</v>
      </c>
      <c r="E149" s="149"/>
    </row>
    <row r="150" spans="1:5" x14ac:dyDescent="0.2">
      <c r="A150" s="150">
        <f t="shared" si="2"/>
        <v>10</v>
      </c>
      <c r="B150" t="s">
        <v>676</v>
      </c>
      <c r="C150" t="s">
        <v>677</v>
      </c>
      <c r="D150" s="20">
        <v>60131857</v>
      </c>
      <c r="E150" s="149"/>
    </row>
    <row r="151" spans="1:5" x14ac:dyDescent="0.2">
      <c r="A151" s="150">
        <f t="shared" si="2"/>
        <v>0</v>
      </c>
      <c r="D151" s="20"/>
      <c r="E151" s="149"/>
    </row>
    <row r="152" spans="1:5" x14ac:dyDescent="0.2">
      <c r="A152" s="214">
        <f t="shared" si="2"/>
        <v>4</v>
      </c>
      <c r="B152" s="24" t="s">
        <v>680</v>
      </c>
      <c r="C152" s="24" t="s">
        <v>16</v>
      </c>
      <c r="D152" s="25">
        <v>186513312.31</v>
      </c>
      <c r="E152" s="149"/>
    </row>
    <row r="153" spans="1:5" x14ac:dyDescent="0.2">
      <c r="A153" s="150">
        <f t="shared" si="2"/>
        <v>6</v>
      </c>
      <c r="B153" t="s">
        <v>683</v>
      </c>
      <c r="C153" t="s">
        <v>65</v>
      </c>
      <c r="D153" s="20">
        <v>19202679</v>
      </c>
      <c r="E153" s="149"/>
    </row>
    <row r="154" spans="1:5" x14ac:dyDescent="0.2">
      <c r="A154" s="150">
        <f t="shared" si="2"/>
        <v>8</v>
      </c>
      <c r="B154" t="s">
        <v>684</v>
      </c>
      <c r="C154" t="s">
        <v>65</v>
      </c>
      <c r="D154" s="20">
        <v>19202679</v>
      </c>
      <c r="E154" s="149"/>
    </row>
    <row r="155" spans="1:5" x14ac:dyDescent="0.2">
      <c r="A155" s="150">
        <f t="shared" si="2"/>
        <v>10</v>
      </c>
      <c r="B155" t="s">
        <v>687</v>
      </c>
      <c r="C155" t="s">
        <v>688</v>
      </c>
      <c r="D155" s="20">
        <v>19202679</v>
      </c>
      <c r="E155" s="149"/>
    </row>
    <row r="156" spans="1:5" x14ac:dyDescent="0.2">
      <c r="A156" s="150">
        <f t="shared" si="2"/>
        <v>0</v>
      </c>
      <c r="D156" s="20"/>
      <c r="E156" s="149"/>
    </row>
    <row r="157" spans="1:5" x14ac:dyDescent="0.2">
      <c r="A157" s="150">
        <f t="shared" si="2"/>
        <v>6</v>
      </c>
      <c r="B157" t="s">
        <v>691</v>
      </c>
      <c r="C157" t="s">
        <v>16</v>
      </c>
      <c r="D157" s="20">
        <v>167310633.31</v>
      </c>
      <c r="E157" s="149"/>
    </row>
    <row r="158" spans="1:5" x14ac:dyDescent="0.2">
      <c r="A158" s="150">
        <f t="shared" si="2"/>
        <v>8</v>
      </c>
      <c r="B158" t="s">
        <v>694</v>
      </c>
      <c r="C158" t="s">
        <v>16</v>
      </c>
      <c r="D158" s="20">
        <v>164097987.88</v>
      </c>
      <c r="E158" s="149"/>
    </row>
    <row r="159" spans="1:5" x14ac:dyDescent="0.2">
      <c r="A159" s="150">
        <f t="shared" si="2"/>
        <v>10</v>
      </c>
      <c r="B159" t="s">
        <v>697</v>
      </c>
      <c r="C159" t="s">
        <v>16</v>
      </c>
      <c r="D159" s="20">
        <v>164097987.88</v>
      </c>
      <c r="E159" s="149"/>
    </row>
    <row r="160" spans="1:5" x14ac:dyDescent="0.2">
      <c r="A160" s="150">
        <f t="shared" si="2"/>
        <v>0</v>
      </c>
      <c r="D160" s="20"/>
      <c r="E160" s="149"/>
    </row>
    <row r="161" spans="1:5" x14ac:dyDescent="0.2">
      <c r="A161" s="150">
        <f t="shared" si="2"/>
        <v>8</v>
      </c>
      <c r="B161" t="s">
        <v>698</v>
      </c>
      <c r="C161" t="s">
        <v>699</v>
      </c>
      <c r="D161" s="20">
        <v>2811765.43</v>
      </c>
      <c r="E161" s="149"/>
    </row>
    <row r="162" spans="1:5" x14ac:dyDescent="0.2">
      <c r="A162" s="150">
        <f t="shared" si="2"/>
        <v>10</v>
      </c>
      <c r="B162" t="s">
        <v>700</v>
      </c>
      <c r="C162" t="s">
        <v>701</v>
      </c>
      <c r="D162" s="20">
        <v>2811765.43</v>
      </c>
      <c r="E162" s="149"/>
    </row>
    <row r="163" spans="1:5" x14ac:dyDescent="0.2">
      <c r="A163" s="150">
        <f t="shared" si="2"/>
        <v>0</v>
      </c>
      <c r="D163" s="20"/>
      <c r="E163" s="149"/>
    </row>
    <row r="164" spans="1:5" x14ac:dyDescent="0.2">
      <c r="A164" s="150">
        <f t="shared" si="2"/>
        <v>8</v>
      </c>
      <c r="B164" t="s">
        <v>704</v>
      </c>
      <c r="C164" t="s">
        <v>109</v>
      </c>
      <c r="D164" s="20">
        <v>400880</v>
      </c>
      <c r="E164" s="149"/>
    </row>
    <row r="165" spans="1:5" x14ac:dyDescent="0.2">
      <c r="A165" s="150">
        <f t="shared" si="2"/>
        <v>10</v>
      </c>
      <c r="B165" t="s">
        <v>707</v>
      </c>
      <c r="C165" t="s">
        <v>708</v>
      </c>
      <c r="D165" s="20">
        <v>400880</v>
      </c>
      <c r="E165" s="149"/>
    </row>
    <row r="166" spans="1:5" x14ac:dyDescent="0.2">
      <c r="A166" s="150">
        <f t="shared" si="2"/>
        <v>0</v>
      </c>
      <c r="D166" s="20"/>
      <c r="E166" s="149"/>
    </row>
    <row r="167" spans="1:5" x14ac:dyDescent="0.2">
      <c r="A167" s="150">
        <f t="shared" si="2"/>
        <v>2</v>
      </c>
      <c r="B167" t="s">
        <v>717</v>
      </c>
      <c r="C167" t="s">
        <v>17</v>
      </c>
      <c r="D167" s="20">
        <v>232140770</v>
      </c>
      <c r="E167" s="149"/>
    </row>
    <row r="168" spans="1:5" x14ac:dyDescent="0.2">
      <c r="A168" s="214">
        <f t="shared" si="2"/>
        <v>4</v>
      </c>
      <c r="B168" s="24" t="s">
        <v>727</v>
      </c>
      <c r="C168" s="24" t="s">
        <v>18</v>
      </c>
      <c r="D168" s="25">
        <v>232140770</v>
      </c>
      <c r="E168" s="149"/>
    </row>
    <row r="169" spans="1:5" x14ac:dyDescent="0.2">
      <c r="A169" s="150">
        <f t="shared" si="2"/>
        <v>6</v>
      </c>
      <c r="B169" t="s">
        <v>730</v>
      </c>
      <c r="C169" t="s">
        <v>731</v>
      </c>
      <c r="D169" s="20">
        <v>232140770</v>
      </c>
      <c r="E169" s="149"/>
    </row>
    <row r="170" spans="1:5" x14ac:dyDescent="0.2">
      <c r="A170" s="150">
        <f t="shared" si="2"/>
        <v>8</v>
      </c>
      <c r="B170" t="s">
        <v>734</v>
      </c>
      <c r="C170" t="s">
        <v>731</v>
      </c>
      <c r="D170" s="20">
        <v>232140770</v>
      </c>
      <c r="E170" s="149"/>
    </row>
    <row r="171" spans="1:5" x14ac:dyDescent="0.2">
      <c r="A171" s="150">
        <f t="shared" si="2"/>
        <v>10</v>
      </c>
      <c r="B171" t="s">
        <v>737</v>
      </c>
      <c r="C171" t="s">
        <v>731</v>
      </c>
      <c r="D171" s="20">
        <v>232140770</v>
      </c>
      <c r="E171" s="149"/>
    </row>
    <row r="172" spans="1:5" x14ac:dyDescent="0.2">
      <c r="A172" s="150">
        <f t="shared" si="2"/>
        <v>0</v>
      </c>
      <c r="D172" s="20"/>
      <c r="E172" s="149"/>
    </row>
    <row r="173" spans="1:5" x14ac:dyDescent="0.2">
      <c r="A173" s="150">
        <f t="shared" si="2"/>
        <v>2</v>
      </c>
      <c r="B173" t="s">
        <v>742</v>
      </c>
      <c r="C173" t="s">
        <v>19</v>
      </c>
      <c r="D173" s="20">
        <v>29972509276.220005</v>
      </c>
      <c r="E173" s="149"/>
    </row>
    <row r="174" spans="1:5" x14ac:dyDescent="0.2">
      <c r="A174" s="214">
        <f t="shared" si="2"/>
        <v>4</v>
      </c>
      <c r="B174" s="24" t="s">
        <v>743</v>
      </c>
      <c r="C174" s="24" t="s">
        <v>20</v>
      </c>
      <c r="D174" s="25">
        <v>1069764000</v>
      </c>
      <c r="E174" s="149"/>
    </row>
    <row r="175" spans="1:5" x14ac:dyDescent="0.2">
      <c r="A175" s="150">
        <f t="shared" si="2"/>
        <v>6</v>
      </c>
      <c r="B175" t="s">
        <v>746</v>
      </c>
      <c r="C175" t="s">
        <v>747</v>
      </c>
      <c r="D175" s="20">
        <v>1069764000</v>
      </c>
      <c r="E175" s="149"/>
    </row>
    <row r="176" spans="1:5" x14ac:dyDescent="0.2">
      <c r="A176" s="150">
        <f t="shared" si="2"/>
        <v>8</v>
      </c>
      <c r="B176" t="s">
        <v>750</v>
      </c>
      <c r="C176" t="s">
        <v>747</v>
      </c>
      <c r="D176" s="20">
        <v>1069764000</v>
      </c>
      <c r="E176" s="149"/>
    </row>
    <row r="177" spans="1:5" x14ac:dyDescent="0.2">
      <c r="A177" s="150">
        <f t="shared" si="2"/>
        <v>10</v>
      </c>
      <c r="B177" t="s">
        <v>753</v>
      </c>
      <c r="C177" t="s">
        <v>747</v>
      </c>
      <c r="D177" s="20">
        <v>1069764000</v>
      </c>
      <c r="E177" s="149"/>
    </row>
    <row r="178" spans="1:5" x14ac:dyDescent="0.2">
      <c r="A178" s="150">
        <f t="shared" si="2"/>
        <v>0</v>
      </c>
      <c r="D178" s="20"/>
      <c r="E178" s="149"/>
    </row>
    <row r="179" spans="1:5" x14ac:dyDescent="0.2">
      <c r="A179" s="214">
        <f t="shared" si="2"/>
        <v>4</v>
      </c>
      <c r="B179" s="24" t="s">
        <v>755</v>
      </c>
      <c r="C179" s="24" t="s">
        <v>21</v>
      </c>
      <c r="D179" s="25">
        <v>42120000</v>
      </c>
      <c r="E179" s="149"/>
    </row>
    <row r="180" spans="1:5" x14ac:dyDescent="0.2">
      <c r="A180" s="150">
        <f t="shared" si="2"/>
        <v>6</v>
      </c>
      <c r="B180" t="s">
        <v>758</v>
      </c>
      <c r="C180" t="s">
        <v>759</v>
      </c>
      <c r="D180" s="20">
        <v>42120000</v>
      </c>
      <c r="E180" s="149"/>
    </row>
    <row r="181" spans="1:5" x14ac:dyDescent="0.2">
      <c r="A181" s="150">
        <f t="shared" si="2"/>
        <v>8</v>
      </c>
      <c r="B181" t="s">
        <v>762</v>
      </c>
      <c r="C181" t="s">
        <v>763</v>
      </c>
      <c r="D181" s="20">
        <v>42120000</v>
      </c>
      <c r="E181" s="149"/>
    </row>
    <row r="182" spans="1:5" x14ac:dyDescent="0.2">
      <c r="A182" s="150">
        <f t="shared" si="2"/>
        <v>10</v>
      </c>
      <c r="B182" t="s">
        <v>766</v>
      </c>
      <c r="C182" t="s">
        <v>763</v>
      </c>
      <c r="D182" s="20">
        <v>42120000</v>
      </c>
      <c r="E182" s="149"/>
    </row>
    <row r="183" spans="1:5" x14ac:dyDescent="0.2">
      <c r="A183" s="150">
        <f t="shared" si="2"/>
        <v>0</v>
      </c>
      <c r="D183" s="20"/>
      <c r="E183" s="149"/>
    </row>
    <row r="184" spans="1:5" x14ac:dyDescent="0.2">
      <c r="A184" s="214">
        <f t="shared" si="2"/>
        <v>4</v>
      </c>
      <c r="B184" s="24" t="s">
        <v>769</v>
      </c>
      <c r="C184" s="24" t="s">
        <v>22</v>
      </c>
      <c r="D184" s="25">
        <v>55400000</v>
      </c>
      <c r="E184" s="149"/>
    </row>
    <row r="185" spans="1:5" x14ac:dyDescent="0.2">
      <c r="A185" s="150">
        <f t="shared" si="2"/>
        <v>6</v>
      </c>
      <c r="B185" t="s">
        <v>772</v>
      </c>
      <c r="C185" t="s">
        <v>22</v>
      </c>
      <c r="D185" s="20">
        <v>55400000</v>
      </c>
      <c r="E185" s="149"/>
    </row>
    <row r="186" spans="1:5" x14ac:dyDescent="0.2">
      <c r="A186" s="150">
        <f t="shared" si="2"/>
        <v>8</v>
      </c>
      <c r="B186" t="s">
        <v>775</v>
      </c>
      <c r="C186" t="s">
        <v>22</v>
      </c>
      <c r="D186" s="20">
        <v>55400000</v>
      </c>
      <c r="E186" s="149"/>
    </row>
    <row r="187" spans="1:5" x14ac:dyDescent="0.2">
      <c r="A187" s="150">
        <f t="shared" si="2"/>
        <v>10</v>
      </c>
      <c r="B187" t="s">
        <v>778</v>
      </c>
      <c r="C187" t="s">
        <v>779</v>
      </c>
      <c r="D187" s="20">
        <v>55400000</v>
      </c>
      <c r="E187" s="149"/>
    </row>
    <row r="188" spans="1:5" x14ac:dyDescent="0.2">
      <c r="A188" s="150">
        <f t="shared" si="2"/>
        <v>0</v>
      </c>
      <c r="D188" s="20"/>
      <c r="E188" s="149"/>
    </row>
    <row r="189" spans="1:5" x14ac:dyDescent="0.2">
      <c r="A189" s="214">
        <f t="shared" si="2"/>
        <v>4</v>
      </c>
      <c r="B189" s="24" t="s">
        <v>782</v>
      </c>
      <c r="C189" s="24" t="s">
        <v>23</v>
      </c>
      <c r="D189" s="25">
        <v>489580080</v>
      </c>
      <c r="E189" s="149"/>
    </row>
    <row r="190" spans="1:5" x14ac:dyDescent="0.2">
      <c r="A190" s="150">
        <f t="shared" si="2"/>
        <v>6</v>
      </c>
      <c r="B190" t="s">
        <v>785</v>
      </c>
      <c r="C190" t="s">
        <v>786</v>
      </c>
      <c r="D190" s="20">
        <v>489580080</v>
      </c>
      <c r="E190" s="149"/>
    </row>
    <row r="191" spans="1:5" x14ac:dyDescent="0.2">
      <c r="A191" s="150">
        <f t="shared" si="2"/>
        <v>8</v>
      </c>
      <c r="B191" t="s">
        <v>789</v>
      </c>
      <c r="C191" t="s">
        <v>786</v>
      </c>
      <c r="D191" s="20">
        <v>489580080</v>
      </c>
      <c r="E191" s="149"/>
    </row>
    <row r="192" spans="1:5" x14ac:dyDescent="0.2">
      <c r="A192" s="150">
        <f t="shared" si="2"/>
        <v>10</v>
      </c>
      <c r="B192" t="s">
        <v>790</v>
      </c>
      <c r="C192" t="s">
        <v>791</v>
      </c>
      <c r="D192" s="20">
        <v>489580080</v>
      </c>
      <c r="E192" s="149"/>
    </row>
    <row r="193" spans="1:5" x14ac:dyDescent="0.2">
      <c r="A193" s="150">
        <f t="shared" si="2"/>
        <v>0</v>
      </c>
      <c r="D193" s="20"/>
      <c r="E193" s="149"/>
    </row>
    <row r="194" spans="1:5" x14ac:dyDescent="0.2">
      <c r="A194" s="214">
        <f t="shared" si="2"/>
        <v>4</v>
      </c>
      <c r="B194" s="24" t="s">
        <v>796</v>
      </c>
      <c r="C194" s="24" t="s">
        <v>24</v>
      </c>
      <c r="D194" s="25">
        <v>27635122931</v>
      </c>
      <c r="E194" s="149"/>
    </row>
    <row r="195" spans="1:5" x14ac:dyDescent="0.2">
      <c r="A195" s="150">
        <f t="shared" ref="A195:A258" si="3">+LEN(B195)</f>
        <v>6</v>
      </c>
      <c r="B195" t="s">
        <v>799</v>
      </c>
      <c r="C195" t="s">
        <v>800</v>
      </c>
      <c r="D195" s="20">
        <v>27635122931</v>
      </c>
      <c r="E195" s="149"/>
    </row>
    <row r="196" spans="1:5" x14ac:dyDescent="0.2">
      <c r="A196" s="150">
        <f t="shared" si="3"/>
        <v>8</v>
      </c>
      <c r="B196" t="s">
        <v>801</v>
      </c>
      <c r="C196" t="s">
        <v>800</v>
      </c>
      <c r="D196" s="20">
        <v>27635122931</v>
      </c>
      <c r="E196" s="149"/>
    </row>
    <row r="197" spans="1:5" x14ac:dyDescent="0.2">
      <c r="A197" s="150">
        <f t="shared" si="3"/>
        <v>10</v>
      </c>
      <c r="B197" t="s">
        <v>804</v>
      </c>
      <c r="C197" t="s">
        <v>805</v>
      </c>
      <c r="D197" s="20">
        <v>25998943364</v>
      </c>
      <c r="E197" s="149"/>
    </row>
    <row r="198" spans="1:5" x14ac:dyDescent="0.2">
      <c r="A198" s="150">
        <f t="shared" si="3"/>
        <v>10</v>
      </c>
      <c r="B198" t="s">
        <v>806</v>
      </c>
      <c r="C198" t="s">
        <v>807</v>
      </c>
      <c r="D198" s="20">
        <v>1636179567</v>
      </c>
      <c r="E198" s="149"/>
    </row>
    <row r="199" spans="1:5" x14ac:dyDescent="0.2">
      <c r="A199" s="150">
        <f t="shared" si="3"/>
        <v>0</v>
      </c>
      <c r="D199" s="20"/>
      <c r="E199" s="149"/>
    </row>
    <row r="200" spans="1:5" x14ac:dyDescent="0.2">
      <c r="A200" s="214">
        <f t="shared" si="3"/>
        <v>4</v>
      </c>
      <c r="B200" s="24" t="s">
        <v>808</v>
      </c>
      <c r="C200" s="24" t="s">
        <v>25</v>
      </c>
      <c r="D200" s="25">
        <v>55252653</v>
      </c>
      <c r="E200" s="149"/>
    </row>
    <row r="201" spans="1:5" x14ac:dyDescent="0.2">
      <c r="A201" s="150">
        <f t="shared" si="3"/>
        <v>6</v>
      </c>
      <c r="B201" t="s">
        <v>811</v>
      </c>
      <c r="C201" t="s">
        <v>812</v>
      </c>
      <c r="D201" s="20">
        <v>22362723</v>
      </c>
      <c r="E201" s="149"/>
    </row>
    <row r="202" spans="1:5" x14ac:dyDescent="0.2">
      <c r="A202" s="150">
        <f t="shared" si="3"/>
        <v>8</v>
      </c>
      <c r="B202" t="s">
        <v>815</v>
      </c>
      <c r="C202" t="s">
        <v>111</v>
      </c>
      <c r="D202" s="20">
        <v>22362723</v>
      </c>
      <c r="E202" s="149"/>
    </row>
    <row r="203" spans="1:5" x14ac:dyDescent="0.2">
      <c r="A203" s="150">
        <f t="shared" si="3"/>
        <v>10</v>
      </c>
      <c r="B203" t="s">
        <v>816</v>
      </c>
      <c r="C203" t="s">
        <v>111</v>
      </c>
      <c r="D203" s="20">
        <v>22362723</v>
      </c>
      <c r="E203" s="149"/>
    </row>
    <row r="204" spans="1:5" x14ac:dyDescent="0.2">
      <c r="A204" s="150">
        <f t="shared" si="3"/>
        <v>0</v>
      </c>
      <c r="D204" s="20"/>
      <c r="E204" s="149"/>
    </row>
    <row r="205" spans="1:5" x14ac:dyDescent="0.2">
      <c r="A205" s="150">
        <f t="shared" si="3"/>
        <v>6</v>
      </c>
      <c r="B205" t="s">
        <v>823</v>
      </c>
      <c r="C205" t="s">
        <v>824</v>
      </c>
      <c r="D205" s="20">
        <v>32889930</v>
      </c>
      <c r="E205" s="149"/>
    </row>
    <row r="206" spans="1:5" x14ac:dyDescent="0.2">
      <c r="A206" s="150">
        <f t="shared" si="3"/>
        <v>8</v>
      </c>
      <c r="B206" t="s">
        <v>825</v>
      </c>
      <c r="C206" t="s">
        <v>826</v>
      </c>
      <c r="D206" s="20">
        <v>32889930</v>
      </c>
      <c r="E206" s="149"/>
    </row>
    <row r="207" spans="1:5" x14ac:dyDescent="0.2">
      <c r="A207" s="150">
        <f t="shared" si="3"/>
        <v>10</v>
      </c>
      <c r="B207" t="s">
        <v>827</v>
      </c>
      <c r="C207" t="s">
        <v>826</v>
      </c>
      <c r="D207" s="20">
        <v>32889930</v>
      </c>
      <c r="E207" s="149"/>
    </row>
    <row r="208" spans="1:5" x14ac:dyDescent="0.2">
      <c r="A208" s="150">
        <f t="shared" si="3"/>
        <v>0</v>
      </c>
      <c r="D208" s="20"/>
      <c r="E208" s="149"/>
    </row>
    <row r="209" spans="1:5" x14ac:dyDescent="0.2">
      <c r="A209" s="214">
        <f t="shared" si="3"/>
        <v>4</v>
      </c>
      <c r="B209" s="24" t="s">
        <v>828</v>
      </c>
      <c r="C209" s="24" t="s">
        <v>26</v>
      </c>
      <c r="D209" s="25">
        <v>113488946.18000001</v>
      </c>
      <c r="E209" s="149"/>
    </row>
    <row r="210" spans="1:5" x14ac:dyDescent="0.2">
      <c r="A210" s="150">
        <f t="shared" si="3"/>
        <v>6</v>
      </c>
      <c r="B210" t="s">
        <v>831</v>
      </c>
      <c r="C210" t="s">
        <v>832</v>
      </c>
      <c r="D210" s="20">
        <v>113488946.18000001</v>
      </c>
      <c r="E210" s="149"/>
    </row>
    <row r="211" spans="1:5" x14ac:dyDescent="0.2">
      <c r="A211" s="150">
        <f t="shared" si="3"/>
        <v>8</v>
      </c>
      <c r="B211" t="s">
        <v>834</v>
      </c>
      <c r="C211" t="s">
        <v>835</v>
      </c>
      <c r="D211" s="20">
        <v>22206249.68</v>
      </c>
      <c r="E211" s="149"/>
    </row>
    <row r="212" spans="1:5" x14ac:dyDescent="0.2">
      <c r="A212" s="150">
        <f t="shared" si="3"/>
        <v>10</v>
      </c>
      <c r="B212" t="s">
        <v>837</v>
      </c>
      <c r="C212" t="s">
        <v>838</v>
      </c>
      <c r="D212" s="20">
        <v>22206249.68</v>
      </c>
      <c r="E212" s="149"/>
    </row>
    <row r="213" spans="1:5" x14ac:dyDescent="0.2">
      <c r="A213" s="150">
        <f t="shared" si="3"/>
        <v>0</v>
      </c>
      <c r="D213" s="20"/>
      <c r="E213" s="149"/>
    </row>
    <row r="214" spans="1:5" x14ac:dyDescent="0.2">
      <c r="A214" s="150">
        <f t="shared" si="3"/>
        <v>8</v>
      </c>
      <c r="B214" t="s">
        <v>841</v>
      </c>
      <c r="C214" t="s">
        <v>842</v>
      </c>
      <c r="D214" s="20">
        <v>90001066.5</v>
      </c>
      <c r="E214" s="149"/>
    </row>
    <row r="215" spans="1:5" x14ac:dyDescent="0.2">
      <c r="A215" s="150">
        <f t="shared" si="3"/>
        <v>10</v>
      </c>
      <c r="B215" t="s">
        <v>845</v>
      </c>
      <c r="C215" t="s">
        <v>842</v>
      </c>
      <c r="D215" s="20">
        <v>90001066.5</v>
      </c>
      <c r="E215" s="149"/>
    </row>
    <row r="216" spans="1:5" x14ac:dyDescent="0.2">
      <c r="A216" s="150">
        <f t="shared" si="3"/>
        <v>0</v>
      </c>
      <c r="D216" s="20"/>
      <c r="E216" s="149"/>
    </row>
    <row r="217" spans="1:5" x14ac:dyDescent="0.2">
      <c r="A217" s="150">
        <f t="shared" si="3"/>
        <v>8</v>
      </c>
      <c r="B217" t="s">
        <v>848</v>
      </c>
      <c r="C217" t="s">
        <v>849</v>
      </c>
      <c r="D217" s="20">
        <v>1281630</v>
      </c>
      <c r="E217" s="149"/>
    </row>
    <row r="218" spans="1:5" x14ac:dyDescent="0.2">
      <c r="A218" s="150">
        <f t="shared" si="3"/>
        <v>10</v>
      </c>
      <c r="B218" t="s">
        <v>852</v>
      </c>
      <c r="C218" t="s">
        <v>849</v>
      </c>
      <c r="D218" s="20">
        <v>1281630</v>
      </c>
      <c r="E218" s="149"/>
    </row>
    <row r="219" spans="1:5" x14ac:dyDescent="0.2">
      <c r="A219" s="150">
        <f t="shared" si="3"/>
        <v>0</v>
      </c>
      <c r="D219" s="20"/>
      <c r="E219" s="149"/>
    </row>
    <row r="220" spans="1:5" x14ac:dyDescent="0.2">
      <c r="A220" s="214">
        <f t="shared" si="3"/>
        <v>4</v>
      </c>
      <c r="B220" s="24" t="s">
        <v>855</v>
      </c>
      <c r="C220" s="24" t="s">
        <v>27</v>
      </c>
      <c r="D220" s="25">
        <v>202984179</v>
      </c>
      <c r="E220" s="149"/>
    </row>
    <row r="221" spans="1:5" x14ac:dyDescent="0.2">
      <c r="A221" s="150">
        <f t="shared" si="3"/>
        <v>6</v>
      </c>
      <c r="B221" t="s">
        <v>858</v>
      </c>
      <c r="C221" t="s">
        <v>859</v>
      </c>
      <c r="D221" s="20">
        <v>99724435.730000004</v>
      </c>
      <c r="E221" s="149"/>
    </row>
    <row r="222" spans="1:5" x14ac:dyDescent="0.2">
      <c r="A222" s="150">
        <f t="shared" si="3"/>
        <v>8</v>
      </c>
      <c r="B222" t="s">
        <v>862</v>
      </c>
      <c r="C222" t="s">
        <v>863</v>
      </c>
      <c r="D222" s="20">
        <v>99724435.730000004</v>
      </c>
      <c r="E222" s="149"/>
    </row>
    <row r="223" spans="1:5" x14ac:dyDescent="0.2">
      <c r="A223" s="150">
        <f t="shared" si="3"/>
        <v>10</v>
      </c>
      <c r="B223" t="s">
        <v>866</v>
      </c>
      <c r="C223" t="s">
        <v>867</v>
      </c>
      <c r="D223" s="20">
        <v>99724435.730000004</v>
      </c>
      <c r="E223" s="149"/>
    </row>
    <row r="224" spans="1:5" x14ac:dyDescent="0.2">
      <c r="A224" s="150">
        <f t="shared" si="3"/>
        <v>0</v>
      </c>
      <c r="D224" s="20"/>
      <c r="E224" s="149"/>
    </row>
    <row r="225" spans="1:5" x14ac:dyDescent="0.2">
      <c r="A225" s="150">
        <f t="shared" si="3"/>
        <v>6</v>
      </c>
      <c r="B225" t="s">
        <v>870</v>
      </c>
      <c r="C225" t="s">
        <v>871</v>
      </c>
      <c r="D225" s="20">
        <v>103259743.27</v>
      </c>
      <c r="E225" s="149"/>
    </row>
    <row r="226" spans="1:5" x14ac:dyDescent="0.2">
      <c r="A226" s="150">
        <f t="shared" si="3"/>
        <v>8</v>
      </c>
      <c r="B226" t="s">
        <v>874</v>
      </c>
      <c r="C226" t="s">
        <v>875</v>
      </c>
      <c r="D226" s="20">
        <v>20864400.27</v>
      </c>
      <c r="E226" s="149"/>
    </row>
    <row r="227" spans="1:5" x14ac:dyDescent="0.2">
      <c r="A227" s="150">
        <f t="shared" si="3"/>
        <v>10</v>
      </c>
      <c r="B227" t="s">
        <v>876</v>
      </c>
      <c r="C227" t="s">
        <v>877</v>
      </c>
      <c r="D227" s="20">
        <v>20864400.27</v>
      </c>
      <c r="E227" s="149"/>
    </row>
    <row r="228" spans="1:5" x14ac:dyDescent="0.2">
      <c r="A228" s="150">
        <f t="shared" si="3"/>
        <v>0</v>
      </c>
      <c r="D228" s="20"/>
      <c r="E228" s="149"/>
    </row>
    <row r="229" spans="1:5" x14ac:dyDescent="0.2">
      <c r="A229" s="150">
        <f t="shared" si="3"/>
        <v>8</v>
      </c>
      <c r="B229" t="s">
        <v>878</v>
      </c>
      <c r="C229" t="s">
        <v>879</v>
      </c>
      <c r="D229" s="20">
        <v>82395343</v>
      </c>
      <c r="E229" s="149"/>
    </row>
    <row r="230" spans="1:5" x14ac:dyDescent="0.2">
      <c r="A230" s="150">
        <f t="shared" si="3"/>
        <v>10</v>
      </c>
      <c r="B230" t="s">
        <v>880</v>
      </c>
      <c r="C230" t="s">
        <v>881</v>
      </c>
      <c r="D230" s="20">
        <v>82395343</v>
      </c>
      <c r="E230" s="149"/>
    </row>
    <row r="231" spans="1:5" x14ac:dyDescent="0.2">
      <c r="A231" s="150">
        <f t="shared" si="3"/>
        <v>0</v>
      </c>
      <c r="D231" s="20"/>
      <c r="E231" s="149"/>
    </row>
    <row r="232" spans="1:5" x14ac:dyDescent="0.2">
      <c r="A232" s="214">
        <f t="shared" si="3"/>
        <v>4</v>
      </c>
      <c r="B232" s="24" t="s">
        <v>886</v>
      </c>
      <c r="C232" s="24" t="s">
        <v>28</v>
      </c>
      <c r="D232" s="25">
        <v>1017358529</v>
      </c>
      <c r="E232" s="149"/>
    </row>
    <row r="233" spans="1:5" x14ac:dyDescent="0.2">
      <c r="A233" s="150">
        <f t="shared" si="3"/>
        <v>6</v>
      </c>
      <c r="B233" t="s">
        <v>887</v>
      </c>
      <c r="C233" t="s">
        <v>888</v>
      </c>
      <c r="D233" s="20">
        <v>1017358529</v>
      </c>
      <c r="E233" s="149"/>
    </row>
    <row r="234" spans="1:5" x14ac:dyDescent="0.2">
      <c r="A234" s="150">
        <f t="shared" si="3"/>
        <v>8</v>
      </c>
      <c r="B234" t="s">
        <v>891</v>
      </c>
      <c r="C234" t="s">
        <v>888</v>
      </c>
      <c r="D234" s="20">
        <v>852658529</v>
      </c>
      <c r="E234" s="149"/>
    </row>
    <row r="235" spans="1:5" x14ac:dyDescent="0.2">
      <c r="A235" s="150">
        <f t="shared" si="3"/>
        <v>10</v>
      </c>
      <c r="B235" t="s">
        <v>894</v>
      </c>
      <c r="C235" t="s">
        <v>895</v>
      </c>
      <c r="D235" s="20">
        <v>20379001</v>
      </c>
      <c r="E235" s="149"/>
    </row>
    <row r="236" spans="1:5" x14ac:dyDescent="0.2">
      <c r="A236" s="150">
        <f t="shared" si="3"/>
        <v>10</v>
      </c>
      <c r="B236" t="s">
        <v>898</v>
      </c>
      <c r="C236" t="s">
        <v>899</v>
      </c>
      <c r="D236" s="20">
        <v>179401928</v>
      </c>
      <c r="E236" s="149"/>
    </row>
    <row r="237" spans="1:5" x14ac:dyDescent="0.2">
      <c r="A237" s="150">
        <f t="shared" si="3"/>
        <v>10</v>
      </c>
      <c r="B237" t="s">
        <v>900</v>
      </c>
      <c r="C237" t="s">
        <v>901</v>
      </c>
      <c r="D237" s="20">
        <v>216477600</v>
      </c>
      <c r="E237" s="149"/>
    </row>
    <row r="238" spans="1:5" x14ac:dyDescent="0.2">
      <c r="A238" s="150">
        <f t="shared" si="3"/>
        <v>10</v>
      </c>
      <c r="B238" t="s">
        <v>903</v>
      </c>
      <c r="C238" t="s">
        <v>904</v>
      </c>
      <c r="D238" s="20">
        <v>176400000</v>
      </c>
      <c r="E238" s="149"/>
    </row>
    <row r="239" spans="1:5" x14ac:dyDescent="0.2">
      <c r="A239" s="150">
        <f t="shared" si="3"/>
        <v>10</v>
      </c>
      <c r="B239" t="s">
        <v>906</v>
      </c>
      <c r="C239" t="s">
        <v>907</v>
      </c>
      <c r="D239" s="20">
        <v>260000000</v>
      </c>
      <c r="E239" s="149"/>
    </row>
    <row r="240" spans="1:5" x14ac:dyDescent="0.2">
      <c r="A240" s="150">
        <f t="shared" si="3"/>
        <v>0</v>
      </c>
      <c r="D240" s="20"/>
      <c r="E240" s="149"/>
    </row>
    <row r="241" spans="1:5" x14ac:dyDescent="0.2">
      <c r="A241" s="150">
        <f t="shared" si="3"/>
        <v>8</v>
      </c>
      <c r="B241" t="s">
        <v>911</v>
      </c>
      <c r="C241" t="s">
        <v>899</v>
      </c>
      <c r="D241" s="20">
        <v>164700000</v>
      </c>
      <c r="E241" s="149"/>
    </row>
    <row r="242" spans="1:5" x14ac:dyDescent="0.2">
      <c r="A242" s="150">
        <f t="shared" si="3"/>
        <v>10</v>
      </c>
      <c r="B242" t="s">
        <v>912</v>
      </c>
      <c r="C242" t="s">
        <v>899</v>
      </c>
      <c r="D242" s="20">
        <v>164700000</v>
      </c>
      <c r="E242" s="149"/>
    </row>
    <row r="243" spans="1:5" x14ac:dyDescent="0.2">
      <c r="A243" s="150">
        <f t="shared" si="3"/>
        <v>0</v>
      </c>
      <c r="D243" s="20"/>
      <c r="E243" s="149"/>
    </row>
    <row r="244" spans="1:5" x14ac:dyDescent="0.2">
      <c r="A244" s="214">
        <f t="shared" si="3"/>
        <v>4</v>
      </c>
      <c r="B244" s="24" t="s">
        <v>917</v>
      </c>
      <c r="C244" s="24" t="s">
        <v>29</v>
      </c>
      <c r="D244" s="25">
        <v>-708562041.95999992</v>
      </c>
      <c r="E244" s="149"/>
    </row>
    <row r="245" spans="1:5" x14ac:dyDescent="0.2">
      <c r="A245" s="150">
        <f t="shared" si="3"/>
        <v>6</v>
      </c>
      <c r="B245" t="s">
        <v>920</v>
      </c>
      <c r="C245" t="s">
        <v>23</v>
      </c>
      <c r="D245" s="20">
        <v>-52738347.140000001</v>
      </c>
      <c r="E245" s="149"/>
    </row>
    <row r="246" spans="1:5" x14ac:dyDescent="0.2">
      <c r="A246" s="150">
        <f t="shared" si="3"/>
        <v>8</v>
      </c>
      <c r="B246" t="s">
        <v>921</v>
      </c>
      <c r="C246" t="s">
        <v>922</v>
      </c>
      <c r="D246" s="20">
        <v>-52738347.140000001</v>
      </c>
      <c r="E246" s="149"/>
    </row>
    <row r="247" spans="1:5" x14ac:dyDescent="0.2">
      <c r="A247" s="150">
        <f t="shared" si="3"/>
        <v>10</v>
      </c>
      <c r="B247" t="s">
        <v>923</v>
      </c>
      <c r="C247" t="s">
        <v>924</v>
      </c>
      <c r="D247" s="20">
        <v>-52738347.140000001</v>
      </c>
      <c r="E247" s="149"/>
    </row>
    <row r="248" spans="1:5" x14ac:dyDescent="0.2">
      <c r="A248" s="150">
        <f t="shared" si="3"/>
        <v>0</v>
      </c>
      <c r="D248" s="20"/>
      <c r="E248" s="149"/>
    </row>
    <row r="249" spans="1:5" x14ac:dyDescent="0.2">
      <c r="A249" s="150">
        <f t="shared" si="3"/>
        <v>6</v>
      </c>
      <c r="B249" t="s">
        <v>925</v>
      </c>
      <c r="C249" t="s">
        <v>25</v>
      </c>
      <c r="D249" s="20">
        <v>-47577193.890000001</v>
      </c>
      <c r="E249" s="149"/>
    </row>
    <row r="250" spans="1:5" x14ac:dyDescent="0.2">
      <c r="A250" s="150">
        <f t="shared" si="3"/>
        <v>8</v>
      </c>
      <c r="B250" t="s">
        <v>928</v>
      </c>
      <c r="C250" t="s">
        <v>929</v>
      </c>
      <c r="D250" s="20">
        <v>-27950647.690000001</v>
      </c>
      <c r="E250" s="149"/>
    </row>
    <row r="251" spans="1:5" x14ac:dyDescent="0.2">
      <c r="A251" s="150">
        <f t="shared" si="3"/>
        <v>10</v>
      </c>
      <c r="B251" t="s">
        <v>931</v>
      </c>
      <c r="C251" t="s">
        <v>932</v>
      </c>
      <c r="D251" s="20">
        <v>-18259290.5</v>
      </c>
      <c r="E251" s="149"/>
    </row>
    <row r="252" spans="1:5" x14ac:dyDescent="0.2">
      <c r="A252" s="150">
        <f t="shared" si="3"/>
        <v>10</v>
      </c>
      <c r="B252" t="s">
        <v>933</v>
      </c>
      <c r="C252" t="s">
        <v>934</v>
      </c>
      <c r="D252" s="20">
        <v>-9691357.1899999995</v>
      </c>
      <c r="E252" s="149"/>
    </row>
    <row r="253" spans="1:5" x14ac:dyDescent="0.2">
      <c r="A253" s="150">
        <f t="shared" si="3"/>
        <v>0</v>
      </c>
      <c r="D253" s="20"/>
      <c r="E253" s="149"/>
    </row>
    <row r="254" spans="1:5" x14ac:dyDescent="0.2">
      <c r="A254" s="150">
        <f t="shared" si="3"/>
        <v>8</v>
      </c>
      <c r="B254" t="s">
        <v>939</v>
      </c>
      <c r="C254" t="s">
        <v>812</v>
      </c>
      <c r="D254" s="20">
        <v>-19626546.200000003</v>
      </c>
      <c r="E254" s="149"/>
    </row>
    <row r="255" spans="1:5" x14ac:dyDescent="0.2">
      <c r="A255" s="150">
        <f t="shared" si="3"/>
        <v>10</v>
      </c>
      <c r="B255" t="s">
        <v>940</v>
      </c>
      <c r="C255" t="s">
        <v>111</v>
      </c>
      <c r="D255" s="20">
        <v>-19626546.200000003</v>
      </c>
      <c r="E255" s="149"/>
    </row>
    <row r="256" spans="1:5" x14ac:dyDescent="0.2">
      <c r="A256" s="150">
        <f t="shared" si="3"/>
        <v>0</v>
      </c>
      <c r="D256" s="20"/>
      <c r="E256" s="149"/>
    </row>
    <row r="257" spans="1:5" x14ac:dyDescent="0.2">
      <c r="A257" s="150">
        <f t="shared" si="3"/>
        <v>6</v>
      </c>
      <c r="B257" t="s">
        <v>941</v>
      </c>
      <c r="C257" t="s">
        <v>942</v>
      </c>
      <c r="D257" s="20">
        <v>-40341488.700000003</v>
      </c>
      <c r="E257" s="149"/>
    </row>
    <row r="258" spans="1:5" x14ac:dyDescent="0.2">
      <c r="A258" s="150">
        <f t="shared" si="3"/>
        <v>8</v>
      </c>
      <c r="B258" t="s">
        <v>943</v>
      </c>
      <c r="C258" t="s">
        <v>944</v>
      </c>
      <c r="D258" s="20">
        <v>-40341488.700000003</v>
      </c>
      <c r="E258" s="149"/>
    </row>
    <row r="259" spans="1:5" x14ac:dyDescent="0.2">
      <c r="A259" s="150">
        <f t="shared" ref="A259:A322" si="4">+LEN(B259)</f>
        <v>10</v>
      </c>
      <c r="B259" t="s">
        <v>945</v>
      </c>
      <c r="C259" t="s">
        <v>946</v>
      </c>
      <c r="D259" s="20">
        <v>-40341488.700000003</v>
      </c>
      <c r="E259" s="149"/>
    </row>
    <row r="260" spans="1:5" x14ac:dyDescent="0.2">
      <c r="A260" s="150">
        <f t="shared" si="4"/>
        <v>0</v>
      </c>
      <c r="D260" s="20"/>
      <c r="E260" s="149"/>
    </row>
    <row r="261" spans="1:5" x14ac:dyDescent="0.2">
      <c r="A261" s="150">
        <f t="shared" si="4"/>
        <v>6</v>
      </c>
      <c r="B261" t="s">
        <v>950</v>
      </c>
      <c r="C261" t="s">
        <v>27</v>
      </c>
      <c r="D261" s="20">
        <v>-126163857.03</v>
      </c>
      <c r="E261" s="149"/>
    </row>
    <row r="262" spans="1:5" x14ac:dyDescent="0.2">
      <c r="A262" s="150">
        <f t="shared" si="4"/>
        <v>8</v>
      </c>
      <c r="B262" t="s">
        <v>951</v>
      </c>
      <c r="C262" t="s">
        <v>952</v>
      </c>
      <c r="D262" s="20">
        <v>-126163857.03</v>
      </c>
      <c r="E262" s="149"/>
    </row>
    <row r="263" spans="1:5" x14ac:dyDescent="0.2">
      <c r="A263" s="150">
        <f t="shared" si="4"/>
        <v>10</v>
      </c>
      <c r="B263" t="s">
        <v>954</v>
      </c>
      <c r="C263" t="s">
        <v>955</v>
      </c>
      <c r="D263" s="20">
        <v>-93704596.5</v>
      </c>
      <c r="E263" s="149"/>
    </row>
    <row r="264" spans="1:5" x14ac:dyDescent="0.2">
      <c r="A264" s="150">
        <f t="shared" si="4"/>
        <v>10</v>
      </c>
      <c r="B264" t="s">
        <v>957</v>
      </c>
      <c r="C264" t="s">
        <v>958</v>
      </c>
      <c r="D264" s="20">
        <v>-32459260.530000001</v>
      </c>
      <c r="E264" s="149"/>
    </row>
    <row r="265" spans="1:5" x14ac:dyDescent="0.2">
      <c r="A265" s="150">
        <f t="shared" si="4"/>
        <v>0</v>
      </c>
      <c r="D265" s="20"/>
      <c r="E265" s="149"/>
    </row>
    <row r="266" spans="1:5" x14ac:dyDescent="0.2">
      <c r="A266" s="150">
        <f t="shared" si="4"/>
        <v>6</v>
      </c>
      <c r="B266" t="s">
        <v>960</v>
      </c>
      <c r="C266" t="s">
        <v>961</v>
      </c>
      <c r="D266" s="20">
        <v>-421910430.88000005</v>
      </c>
      <c r="E266" s="149"/>
    </row>
    <row r="267" spans="1:5" x14ac:dyDescent="0.2">
      <c r="A267" s="150">
        <f t="shared" si="4"/>
        <v>8</v>
      </c>
      <c r="B267" t="s">
        <v>964</v>
      </c>
      <c r="C267" t="s">
        <v>961</v>
      </c>
      <c r="D267" s="20">
        <v>-421910430.88000005</v>
      </c>
      <c r="E267" s="149"/>
    </row>
    <row r="268" spans="1:5" x14ac:dyDescent="0.2">
      <c r="A268" s="150">
        <f t="shared" si="4"/>
        <v>10</v>
      </c>
      <c r="B268" t="s">
        <v>967</v>
      </c>
      <c r="C268" t="s">
        <v>968</v>
      </c>
      <c r="D268" s="20">
        <v>-9929282.3600000013</v>
      </c>
      <c r="E268" s="149"/>
    </row>
    <row r="269" spans="1:5" x14ac:dyDescent="0.2">
      <c r="A269" s="150">
        <f t="shared" si="4"/>
        <v>10</v>
      </c>
      <c r="B269" t="s">
        <v>971</v>
      </c>
      <c r="C269" t="s">
        <v>972</v>
      </c>
      <c r="D269" s="20">
        <v>-123199666.78</v>
      </c>
      <c r="E269" s="149"/>
    </row>
    <row r="270" spans="1:5" x14ac:dyDescent="0.2">
      <c r="A270" s="150">
        <f t="shared" si="4"/>
        <v>10</v>
      </c>
      <c r="B270" t="s">
        <v>973</v>
      </c>
      <c r="C270" t="s">
        <v>974</v>
      </c>
      <c r="D270" s="20">
        <v>-99708421.599999994</v>
      </c>
      <c r="E270" s="149"/>
    </row>
    <row r="271" spans="1:5" x14ac:dyDescent="0.2">
      <c r="A271" s="150">
        <f t="shared" si="4"/>
        <v>10</v>
      </c>
      <c r="B271" t="s">
        <v>977</v>
      </c>
      <c r="C271" t="s">
        <v>978</v>
      </c>
      <c r="D271" s="20">
        <v>-178256666.78000003</v>
      </c>
      <c r="E271" s="149"/>
    </row>
    <row r="272" spans="1:5" x14ac:dyDescent="0.2">
      <c r="A272" s="150">
        <f t="shared" si="4"/>
        <v>10</v>
      </c>
      <c r="B272" t="s">
        <v>980</v>
      </c>
      <c r="C272" t="s">
        <v>981</v>
      </c>
      <c r="D272" s="20">
        <v>-3224136.2399999998</v>
      </c>
      <c r="E272" s="149"/>
    </row>
    <row r="273" spans="1:5" x14ac:dyDescent="0.2">
      <c r="A273" s="150">
        <f t="shared" si="4"/>
        <v>10</v>
      </c>
      <c r="B273" t="s">
        <v>983</v>
      </c>
      <c r="C273" t="s">
        <v>984</v>
      </c>
      <c r="D273" s="20">
        <v>-7592257.1200000001</v>
      </c>
      <c r="E273" s="149"/>
    </row>
    <row r="274" spans="1:5" x14ac:dyDescent="0.2">
      <c r="A274" s="150">
        <f t="shared" si="4"/>
        <v>0</v>
      </c>
      <c r="D274" s="20"/>
      <c r="E274" s="149"/>
    </row>
    <row r="275" spans="1:5" x14ac:dyDescent="0.2">
      <c r="A275" s="150">
        <f t="shared" si="4"/>
        <v>6</v>
      </c>
      <c r="B275" t="s">
        <v>989</v>
      </c>
      <c r="C275" t="s">
        <v>22</v>
      </c>
      <c r="D275" s="20">
        <v>-19830724.319999997</v>
      </c>
      <c r="E275" s="149"/>
    </row>
    <row r="276" spans="1:5" x14ac:dyDescent="0.2">
      <c r="A276" s="150">
        <f t="shared" si="4"/>
        <v>8</v>
      </c>
      <c r="B276" t="s">
        <v>990</v>
      </c>
      <c r="C276" t="s">
        <v>22</v>
      </c>
      <c r="D276" s="20">
        <v>-19830724.319999997</v>
      </c>
      <c r="E276" s="149"/>
    </row>
    <row r="277" spans="1:5" x14ac:dyDescent="0.2">
      <c r="A277" s="150">
        <f t="shared" si="4"/>
        <v>10</v>
      </c>
      <c r="B277" t="s">
        <v>992</v>
      </c>
      <c r="C277" t="s">
        <v>22</v>
      </c>
      <c r="D277" s="20">
        <v>-19830724.319999997</v>
      </c>
      <c r="E277" s="149"/>
    </row>
    <row r="278" spans="1:5" x14ac:dyDescent="0.2">
      <c r="A278" s="150">
        <f t="shared" si="4"/>
        <v>0</v>
      </c>
      <c r="D278" s="20"/>
      <c r="E278" s="149"/>
    </row>
    <row r="279" spans="1:5" x14ac:dyDescent="0.2">
      <c r="A279" s="150">
        <f t="shared" si="4"/>
        <v>2</v>
      </c>
      <c r="B279" t="s">
        <v>996</v>
      </c>
      <c r="C279" t="s">
        <v>30</v>
      </c>
      <c r="D279" s="20">
        <v>1558331143.7</v>
      </c>
      <c r="E279" s="149"/>
    </row>
    <row r="280" spans="1:5" x14ac:dyDescent="0.2">
      <c r="A280" s="214">
        <f t="shared" si="4"/>
        <v>4</v>
      </c>
      <c r="B280" s="24" t="s">
        <v>999</v>
      </c>
      <c r="C280" s="24" t="s">
        <v>31</v>
      </c>
      <c r="D280" s="25">
        <v>51660936.380000003</v>
      </c>
      <c r="E280" s="149"/>
    </row>
    <row r="281" spans="1:5" x14ac:dyDescent="0.2">
      <c r="A281" s="150">
        <f t="shared" si="4"/>
        <v>6</v>
      </c>
      <c r="B281" t="s">
        <v>1002</v>
      </c>
      <c r="C281" t="s">
        <v>819</v>
      </c>
      <c r="D281" s="20">
        <v>49118269.740000002</v>
      </c>
      <c r="E281" s="149"/>
    </row>
    <row r="282" spans="1:5" x14ac:dyDescent="0.2">
      <c r="A282" s="150">
        <f t="shared" si="4"/>
        <v>8</v>
      </c>
      <c r="B282" t="s">
        <v>1003</v>
      </c>
      <c r="C282" t="s">
        <v>1004</v>
      </c>
      <c r="D282" s="20">
        <v>49118269.740000002</v>
      </c>
      <c r="E282" s="149"/>
    </row>
    <row r="283" spans="1:5" x14ac:dyDescent="0.2">
      <c r="A283" s="150">
        <f t="shared" si="4"/>
        <v>10</v>
      </c>
      <c r="B283" t="s">
        <v>1007</v>
      </c>
      <c r="C283" t="s">
        <v>1008</v>
      </c>
      <c r="D283" s="20">
        <v>28596389</v>
      </c>
      <c r="E283" s="149"/>
    </row>
    <row r="284" spans="1:5" x14ac:dyDescent="0.2">
      <c r="A284" s="150">
        <f t="shared" si="4"/>
        <v>10</v>
      </c>
      <c r="B284" t="s">
        <v>1011</v>
      </c>
      <c r="C284" t="s">
        <v>1012</v>
      </c>
      <c r="D284" s="20">
        <v>8871288.7400000002</v>
      </c>
      <c r="E284" s="149"/>
    </row>
    <row r="285" spans="1:5" x14ac:dyDescent="0.2">
      <c r="A285" s="150">
        <f t="shared" si="4"/>
        <v>10</v>
      </c>
      <c r="B285" t="s">
        <v>1015</v>
      </c>
      <c r="C285" t="s">
        <v>1016</v>
      </c>
      <c r="D285" s="20">
        <v>11650592</v>
      </c>
      <c r="E285" s="149"/>
    </row>
    <row r="286" spans="1:5" x14ac:dyDescent="0.2">
      <c r="A286" s="150">
        <f t="shared" si="4"/>
        <v>0</v>
      </c>
      <c r="D286" s="20"/>
      <c r="E286" s="149"/>
    </row>
    <row r="287" spans="1:5" x14ac:dyDescent="0.2">
      <c r="A287" s="150">
        <f t="shared" si="4"/>
        <v>6</v>
      </c>
      <c r="B287" t="s">
        <v>1019</v>
      </c>
      <c r="C287" t="s">
        <v>1020</v>
      </c>
      <c r="D287" s="20">
        <v>2542666.64</v>
      </c>
      <c r="E287" s="149"/>
    </row>
    <row r="288" spans="1:5" x14ac:dyDescent="0.2">
      <c r="A288" s="150">
        <f t="shared" si="4"/>
        <v>8</v>
      </c>
      <c r="B288" t="s">
        <v>1023</v>
      </c>
      <c r="C288" t="s">
        <v>1020</v>
      </c>
      <c r="D288" s="20">
        <v>2542666.64</v>
      </c>
      <c r="E288" s="149"/>
    </row>
    <row r="289" spans="1:5" x14ac:dyDescent="0.2">
      <c r="A289" s="150">
        <f t="shared" si="4"/>
        <v>10</v>
      </c>
      <c r="B289" t="s">
        <v>1026</v>
      </c>
      <c r="C289" t="s">
        <v>1027</v>
      </c>
      <c r="D289" s="20">
        <v>2542666.64</v>
      </c>
      <c r="E289" s="149"/>
    </row>
    <row r="290" spans="1:5" x14ac:dyDescent="0.2">
      <c r="A290" s="150">
        <f t="shared" si="4"/>
        <v>0</v>
      </c>
      <c r="D290" s="20"/>
      <c r="E290" s="149"/>
    </row>
    <row r="291" spans="1:5" x14ac:dyDescent="0.2">
      <c r="A291" s="214">
        <f t="shared" si="4"/>
        <v>4</v>
      </c>
      <c r="B291" s="24" t="s">
        <v>1030</v>
      </c>
      <c r="C291" s="24" t="s">
        <v>32</v>
      </c>
      <c r="D291" s="25">
        <v>97397761</v>
      </c>
      <c r="E291" s="149"/>
    </row>
    <row r="292" spans="1:5" x14ac:dyDescent="0.2">
      <c r="A292" s="150">
        <f t="shared" si="4"/>
        <v>6</v>
      </c>
      <c r="B292" t="s">
        <v>1033</v>
      </c>
      <c r="C292" t="s">
        <v>1034</v>
      </c>
      <c r="D292" s="20">
        <v>843602</v>
      </c>
      <c r="E292" s="149"/>
    </row>
    <row r="293" spans="1:5" x14ac:dyDescent="0.2">
      <c r="A293" s="150">
        <f t="shared" si="4"/>
        <v>8</v>
      </c>
      <c r="B293" t="s">
        <v>1036</v>
      </c>
      <c r="C293" t="s">
        <v>1034</v>
      </c>
      <c r="D293" s="20">
        <v>843602</v>
      </c>
      <c r="E293" s="149"/>
    </row>
    <row r="294" spans="1:5" x14ac:dyDescent="0.2">
      <c r="A294" s="150">
        <f t="shared" si="4"/>
        <v>10</v>
      </c>
      <c r="B294" t="s">
        <v>1037</v>
      </c>
      <c r="C294" t="s">
        <v>1034</v>
      </c>
      <c r="D294" s="20">
        <v>843602</v>
      </c>
      <c r="E294" s="149"/>
    </row>
    <row r="295" spans="1:5" x14ac:dyDescent="0.2">
      <c r="A295" s="150">
        <f t="shared" si="4"/>
        <v>0</v>
      </c>
      <c r="D295" s="20"/>
      <c r="E295" s="149"/>
    </row>
    <row r="296" spans="1:5" x14ac:dyDescent="0.2">
      <c r="A296" s="150">
        <f t="shared" si="4"/>
        <v>6</v>
      </c>
      <c r="B296" t="s">
        <v>1471</v>
      </c>
      <c r="C296" t="s">
        <v>1470</v>
      </c>
      <c r="D296" s="20">
        <v>96554159</v>
      </c>
      <c r="E296" s="149"/>
    </row>
    <row r="297" spans="1:5" x14ac:dyDescent="0.2">
      <c r="A297" s="150">
        <f t="shared" si="4"/>
        <v>8</v>
      </c>
      <c r="B297" t="s">
        <v>1469</v>
      </c>
      <c r="C297" t="s">
        <v>1467</v>
      </c>
      <c r="D297" s="20">
        <v>96554159</v>
      </c>
      <c r="E297" s="149"/>
    </row>
    <row r="298" spans="1:5" x14ac:dyDescent="0.2">
      <c r="A298" s="150">
        <f t="shared" si="4"/>
        <v>10</v>
      </c>
      <c r="B298" t="s">
        <v>1468</v>
      </c>
      <c r="C298" t="s">
        <v>1467</v>
      </c>
      <c r="D298" s="20">
        <v>96554159</v>
      </c>
      <c r="E298" s="149"/>
    </row>
    <row r="299" spans="1:5" x14ac:dyDescent="0.2">
      <c r="A299" s="150">
        <f t="shared" si="4"/>
        <v>0</v>
      </c>
      <c r="D299" s="20"/>
      <c r="E299" s="149"/>
    </row>
    <row r="300" spans="1:5" x14ac:dyDescent="0.2">
      <c r="A300" s="214">
        <f t="shared" si="4"/>
        <v>4</v>
      </c>
      <c r="B300" s="24" t="s">
        <v>1042</v>
      </c>
      <c r="C300" s="24" t="s">
        <v>33</v>
      </c>
      <c r="D300" s="25">
        <v>1132134705.4299998</v>
      </c>
      <c r="E300" s="149"/>
    </row>
    <row r="301" spans="1:5" s="255" customFormat="1" x14ac:dyDescent="0.2">
      <c r="A301" s="254">
        <f t="shared" si="4"/>
        <v>6</v>
      </c>
      <c r="B301" s="255" t="s">
        <v>1044</v>
      </c>
      <c r="C301" s="255" t="s">
        <v>1045</v>
      </c>
      <c r="D301" s="256">
        <v>499499900.42999995</v>
      </c>
      <c r="E301" s="256"/>
    </row>
    <row r="302" spans="1:5" x14ac:dyDescent="0.2">
      <c r="A302" s="150">
        <f t="shared" si="4"/>
        <v>8</v>
      </c>
      <c r="B302" t="s">
        <v>1046</v>
      </c>
      <c r="C302" t="s">
        <v>66</v>
      </c>
      <c r="D302" s="20">
        <v>302608754</v>
      </c>
      <c r="E302" s="149"/>
    </row>
    <row r="303" spans="1:5" x14ac:dyDescent="0.2">
      <c r="A303" s="150">
        <f t="shared" si="4"/>
        <v>10</v>
      </c>
      <c r="B303" t="s">
        <v>1049</v>
      </c>
      <c r="C303" t="s">
        <v>1050</v>
      </c>
      <c r="D303" s="20">
        <v>302608754</v>
      </c>
      <c r="E303" s="149"/>
    </row>
    <row r="304" spans="1:5" x14ac:dyDescent="0.2">
      <c r="A304" s="150">
        <f t="shared" si="4"/>
        <v>0</v>
      </c>
      <c r="D304" s="20"/>
      <c r="E304" s="149"/>
    </row>
    <row r="305" spans="1:5" x14ac:dyDescent="0.2">
      <c r="A305" s="150">
        <f t="shared" si="4"/>
        <v>8</v>
      </c>
      <c r="B305" t="s">
        <v>1054</v>
      </c>
      <c r="C305" t="s">
        <v>914</v>
      </c>
      <c r="D305" s="20">
        <v>104487995.64</v>
      </c>
      <c r="E305" s="149"/>
    </row>
    <row r="306" spans="1:5" x14ac:dyDescent="0.2">
      <c r="A306" s="150">
        <f t="shared" si="4"/>
        <v>10</v>
      </c>
      <c r="B306" t="s">
        <v>1055</v>
      </c>
      <c r="C306" t="s">
        <v>1056</v>
      </c>
      <c r="D306" s="20">
        <v>10692817</v>
      </c>
      <c r="E306" s="149"/>
    </row>
    <row r="307" spans="1:5" x14ac:dyDescent="0.2">
      <c r="A307" s="150">
        <f t="shared" si="4"/>
        <v>10</v>
      </c>
      <c r="B307" t="s">
        <v>1059</v>
      </c>
      <c r="C307" t="s">
        <v>1060</v>
      </c>
      <c r="D307" s="20">
        <v>92349141</v>
      </c>
      <c r="E307" s="149"/>
    </row>
    <row r="308" spans="1:5" x14ac:dyDescent="0.2">
      <c r="A308" s="150">
        <f t="shared" si="4"/>
        <v>10</v>
      </c>
      <c r="B308" t="s">
        <v>1063</v>
      </c>
      <c r="C308" t="s">
        <v>1064</v>
      </c>
      <c r="D308" s="20">
        <v>1446037.6400000001</v>
      </c>
      <c r="E308" s="149"/>
    </row>
    <row r="309" spans="1:5" x14ac:dyDescent="0.2">
      <c r="A309" s="150">
        <f t="shared" si="4"/>
        <v>0</v>
      </c>
      <c r="D309" s="20"/>
      <c r="E309" s="149"/>
    </row>
    <row r="310" spans="1:5" x14ac:dyDescent="0.2">
      <c r="A310" s="150">
        <f t="shared" si="4"/>
        <v>8</v>
      </c>
      <c r="B310" t="s">
        <v>1066</v>
      </c>
      <c r="C310" t="s">
        <v>1067</v>
      </c>
      <c r="D310" s="20">
        <v>76985865.789999992</v>
      </c>
      <c r="E310" s="149"/>
    </row>
    <row r="311" spans="1:5" x14ac:dyDescent="0.2">
      <c r="A311" s="150">
        <f t="shared" si="4"/>
        <v>10</v>
      </c>
      <c r="B311" t="s">
        <v>1070</v>
      </c>
      <c r="C311" t="s">
        <v>1071</v>
      </c>
      <c r="D311" s="20">
        <v>68505001.789999992</v>
      </c>
      <c r="E311" s="149"/>
    </row>
    <row r="312" spans="1:5" x14ac:dyDescent="0.2">
      <c r="A312" s="150">
        <f t="shared" si="4"/>
        <v>10</v>
      </c>
      <c r="B312" t="s">
        <v>1511</v>
      </c>
      <c r="C312" t="s">
        <v>1512</v>
      </c>
      <c r="D312" s="20">
        <v>8480864</v>
      </c>
      <c r="E312" s="149"/>
    </row>
    <row r="313" spans="1:5" x14ac:dyDescent="0.2">
      <c r="A313" s="150">
        <f t="shared" si="4"/>
        <v>0</v>
      </c>
      <c r="D313" s="20"/>
      <c r="E313" s="149"/>
    </row>
    <row r="314" spans="1:5" x14ac:dyDescent="0.2">
      <c r="A314" s="150">
        <f t="shared" si="4"/>
        <v>8</v>
      </c>
      <c r="B314" t="s">
        <v>1076</v>
      </c>
      <c r="C314" t="s">
        <v>1077</v>
      </c>
      <c r="D314" s="20">
        <v>15417285</v>
      </c>
      <c r="E314" s="149"/>
    </row>
    <row r="315" spans="1:5" x14ac:dyDescent="0.2">
      <c r="A315" s="150">
        <f t="shared" si="4"/>
        <v>10</v>
      </c>
      <c r="B315" t="s">
        <v>1078</v>
      </c>
      <c r="C315" t="s">
        <v>1079</v>
      </c>
      <c r="D315" s="20">
        <v>15417285</v>
      </c>
      <c r="E315" s="149"/>
    </row>
    <row r="316" spans="1:5" x14ac:dyDescent="0.2">
      <c r="A316" s="150">
        <f t="shared" si="4"/>
        <v>0</v>
      </c>
      <c r="D316" s="20"/>
      <c r="E316" s="149"/>
    </row>
    <row r="317" spans="1:5" s="255" customFormat="1" x14ac:dyDescent="0.2">
      <c r="A317" s="254">
        <f t="shared" si="4"/>
        <v>6</v>
      </c>
      <c r="B317" s="255" t="s">
        <v>1084</v>
      </c>
      <c r="C317" s="255" t="s">
        <v>1085</v>
      </c>
      <c r="D317" s="256">
        <v>498050378</v>
      </c>
      <c r="E317" s="256"/>
    </row>
    <row r="318" spans="1:5" x14ac:dyDescent="0.2">
      <c r="A318" s="150">
        <f t="shared" si="4"/>
        <v>8</v>
      </c>
      <c r="B318" t="s">
        <v>1086</v>
      </c>
      <c r="C318" t="s">
        <v>1087</v>
      </c>
      <c r="D318" s="20">
        <v>495381000</v>
      </c>
      <c r="E318" s="149"/>
    </row>
    <row r="319" spans="1:5" x14ac:dyDescent="0.2">
      <c r="A319" s="150">
        <f t="shared" si="4"/>
        <v>10</v>
      </c>
      <c r="B319" t="s">
        <v>1090</v>
      </c>
      <c r="C319" t="s">
        <v>1091</v>
      </c>
      <c r="D319" s="20">
        <v>495381000</v>
      </c>
      <c r="E319" s="149"/>
    </row>
    <row r="320" spans="1:5" x14ac:dyDescent="0.2">
      <c r="A320" s="150">
        <f t="shared" si="4"/>
        <v>0</v>
      </c>
      <c r="D320" s="20"/>
      <c r="E320" s="149"/>
    </row>
    <row r="321" spans="1:5" x14ac:dyDescent="0.2">
      <c r="A321" s="150">
        <f t="shared" si="4"/>
        <v>8</v>
      </c>
      <c r="B321" t="s">
        <v>1094</v>
      </c>
      <c r="C321" t="s">
        <v>1095</v>
      </c>
      <c r="D321" s="20">
        <v>2669378</v>
      </c>
      <c r="E321" s="149"/>
    </row>
    <row r="322" spans="1:5" x14ac:dyDescent="0.2">
      <c r="A322" s="150">
        <f t="shared" si="4"/>
        <v>10</v>
      </c>
      <c r="B322" t="s">
        <v>1096</v>
      </c>
      <c r="C322" t="s">
        <v>1097</v>
      </c>
      <c r="D322" s="20">
        <v>2669378</v>
      </c>
      <c r="E322" s="149"/>
    </row>
    <row r="323" spans="1:5" x14ac:dyDescent="0.2">
      <c r="A323" s="150">
        <f t="shared" ref="A323:A386" si="5">+LEN(B323)</f>
        <v>0</v>
      </c>
      <c r="D323" s="20"/>
      <c r="E323" s="149"/>
    </row>
    <row r="324" spans="1:5" s="255" customFormat="1" x14ac:dyDescent="0.2">
      <c r="A324" s="254">
        <f t="shared" si="5"/>
        <v>6</v>
      </c>
      <c r="B324" s="255" t="s">
        <v>1098</v>
      </c>
      <c r="C324" s="255" t="s">
        <v>1099</v>
      </c>
      <c r="D324" s="256">
        <v>55745541.999999993</v>
      </c>
      <c r="E324" s="256"/>
    </row>
    <row r="325" spans="1:5" x14ac:dyDescent="0.2">
      <c r="A325" s="150">
        <f t="shared" si="5"/>
        <v>8</v>
      </c>
      <c r="B325" t="s">
        <v>1100</v>
      </c>
      <c r="C325" t="s">
        <v>1101</v>
      </c>
      <c r="D325" s="20">
        <v>55745541.999999993</v>
      </c>
      <c r="E325" s="149"/>
    </row>
    <row r="326" spans="1:5" x14ac:dyDescent="0.2">
      <c r="A326" s="150">
        <f t="shared" si="5"/>
        <v>10</v>
      </c>
      <c r="B326" t="s">
        <v>1102</v>
      </c>
      <c r="C326" t="s">
        <v>1103</v>
      </c>
      <c r="D326" s="20">
        <v>55745541.999999993</v>
      </c>
      <c r="E326" s="149"/>
    </row>
    <row r="327" spans="1:5" x14ac:dyDescent="0.2">
      <c r="A327" s="150">
        <f t="shared" si="5"/>
        <v>0</v>
      </c>
      <c r="D327" s="20"/>
      <c r="E327" s="149"/>
    </row>
    <row r="328" spans="1:5" s="255" customFormat="1" x14ac:dyDescent="0.2">
      <c r="A328" s="254">
        <f t="shared" si="5"/>
        <v>6</v>
      </c>
      <c r="B328" s="255" t="s">
        <v>1108</v>
      </c>
      <c r="C328" s="255" t="s">
        <v>1109</v>
      </c>
      <c r="D328" s="256">
        <v>3859568</v>
      </c>
      <c r="E328" s="256"/>
    </row>
    <row r="329" spans="1:5" x14ac:dyDescent="0.2">
      <c r="A329" s="150">
        <f t="shared" si="5"/>
        <v>8</v>
      </c>
      <c r="B329" t="s">
        <v>1111</v>
      </c>
      <c r="C329" t="s">
        <v>1112</v>
      </c>
      <c r="D329" s="20">
        <v>3859568</v>
      </c>
      <c r="E329" s="149"/>
    </row>
    <row r="330" spans="1:5" x14ac:dyDescent="0.2">
      <c r="A330" s="150">
        <f t="shared" si="5"/>
        <v>10</v>
      </c>
      <c r="B330" t="s">
        <v>1113</v>
      </c>
      <c r="C330" t="s">
        <v>1114</v>
      </c>
      <c r="D330" s="20">
        <v>3859568</v>
      </c>
      <c r="E330" s="149"/>
    </row>
    <row r="331" spans="1:5" x14ac:dyDescent="0.2">
      <c r="A331" s="150">
        <f t="shared" si="5"/>
        <v>0</v>
      </c>
      <c r="D331" s="20"/>
      <c r="E331" s="149"/>
    </row>
    <row r="332" spans="1:5" s="255" customFormat="1" x14ac:dyDescent="0.2">
      <c r="A332" s="254">
        <f t="shared" si="5"/>
        <v>6</v>
      </c>
      <c r="B332" s="255" t="s">
        <v>1466</v>
      </c>
      <c r="C332" s="255" t="s">
        <v>1465</v>
      </c>
      <c r="D332" s="256">
        <v>20345941</v>
      </c>
      <c r="E332" s="256"/>
    </row>
    <row r="333" spans="1:5" x14ac:dyDescent="0.2">
      <c r="A333" s="150">
        <f t="shared" si="5"/>
        <v>8</v>
      </c>
      <c r="B333" t="s">
        <v>1464</v>
      </c>
      <c r="C333" t="s">
        <v>1463</v>
      </c>
      <c r="D333" s="20">
        <v>20345941</v>
      </c>
      <c r="E333" s="149"/>
    </row>
    <row r="334" spans="1:5" x14ac:dyDescent="0.2">
      <c r="A334" s="150">
        <f t="shared" si="5"/>
        <v>10</v>
      </c>
      <c r="B334" t="s">
        <v>1462</v>
      </c>
      <c r="C334" t="s">
        <v>1461</v>
      </c>
      <c r="D334" s="20">
        <v>139539</v>
      </c>
      <c r="E334" s="149"/>
    </row>
    <row r="335" spans="1:5" x14ac:dyDescent="0.2">
      <c r="A335" s="150">
        <f t="shared" si="5"/>
        <v>10</v>
      </c>
      <c r="B335" t="s">
        <v>1513</v>
      </c>
      <c r="C335" t="s">
        <v>1514</v>
      </c>
      <c r="D335" s="20">
        <v>20206402</v>
      </c>
      <c r="E335" s="149"/>
    </row>
    <row r="336" spans="1:5" x14ac:dyDescent="0.2">
      <c r="A336" s="150">
        <f t="shared" si="5"/>
        <v>0</v>
      </c>
      <c r="D336" s="20"/>
      <c r="E336" s="149"/>
    </row>
    <row r="337" spans="1:5" s="255" customFormat="1" x14ac:dyDescent="0.2">
      <c r="A337" s="254">
        <f t="shared" si="5"/>
        <v>6</v>
      </c>
      <c r="B337" s="255" t="s">
        <v>1119</v>
      </c>
      <c r="C337" s="255" t="s">
        <v>1120</v>
      </c>
      <c r="D337" s="256">
        <v>54633376</v>
      </c>
      <c r="E337" s="256"/>
    </row>
    <row r="338" spans="1:5" x14ac:dyDescent="0.2">
      <c r="A338" s="150">
        <f t="shared" si="5"/>
        <v>8</v>
      </c>
      <c r="B338" t="s">
        <v>1122</v>
      </c>
      <c r="C338" t="s">
        <v>1120</v>
      </c>
      <c r="D338" s="20">
        <v>54633376</v>
      </c>
      <c r="E338" s="149"/>
    </row>
    <row r="339" spans="1:5" x14ac:dyDescent="0.2">
      <c r="A339" s="150">
        <f t="shared" si="5"/>
        <v>10</v>
      </c>
      <c r="B339" t="s">
        <v>1123</v>
      </c>
      <c r="C339" t="s">
        <v>1120</v>
      </c>
      <c r="D339" s="20">
        <v>54633376</v>
      </c>
      <c r="E339" s="149"/>
    </row>
    <row r="340" spans="1:5" x14ac:dyDescent="0.2">
      <c r="A340" s="150">
        <f t="shared" si="5"/>
        <v>0</v>
      </c>
      <c r="D340" s="20"/>
      <c r="E340" s="149"/>
    </row>
    <row r="341" spans="1:5" x14ac:dyDescent="0.2">
      <c r="A341" s="214">
        <f t="shared" si="5"/>
        <v>4</v>
      </c>
      <c r="B341" s="24" t="s">
        <v>1128</v>
      </c>
      <c r="C341" s="24" t="s">
        <v>34</v>
      </c>
      <c r="D341" s="25">
        <v>275476143</v>
      </c>
      <c r="E341" s="149"/>
    </row>
    <row r="342" spans="1:5" x14ac:dyDescent="0.2">
      <c r="A342" s="150">
        <f t="shared" si="5"/>
        <v>6</v>
      </c>
      <c r="B342" t="s">
        <v>1130</v>
      </c>
      <c r="C342" t="s">
        <v>1131</v>
      </c>
      <c r="D342" s="20">
        <v>275476143</v>
      </c>
      <c r="E342" s="149"/>
    </row>
    <row r="343" spans="1:5" x14ac:dyDescent="0.2">
      <c r="A343" s="150">
        <f t="shared" si="5"/>
        <v>8</v>
      </c>
      <c r="B343" t="s">
        <v>1132</v>
      </c>
      <c r="C343" t="s">
        <v>1131</v>
      </c>
      <c r="D343" s="20">
        <v>275476143</v>
      </c>
      <c r="E343" s="149"/>
    </row>
    <row r="344" spans="1:5" x14ac:dyDescent="0.2">
      <c r="A344" s="150">
        <f t="shared" si="5"/>
        <v>10</v>
      </c>
      <c r="B344" t="s">
        <v>1135</v>
      </c>
      <c r="C344" t="s">
        <v>1136</v>
      </c>
      <c r="D344" s="20">
        <v>275476143</v>
      </c>
      <c r="E344" s="149"/>
    </row>
    <row r="345" spans="1:5" x14ac:dyDescent="0.2">
      <c r="A345" s="150">
        <f t="shared" si="5"/>
        <v>0</v>
      </c>
      <c r="D345" s="20"/>
      <c r="E345" s="149"/>
    </row>
    <row r="346" spans="1:5" x14ac:dyDescent="0.2">
      <c r="A346" s="214">
        <f t="shared" si="5"/>
        <v>4</v>
      </c>
      <c r="B346" s="24" t="s">
        <v>1140</v>
      </c>
      <c r="C346" s="24" t="s">
        <v>35</v>
      </c>
      <c r="D346" s="25">
        <v>132414532.18000001</v>
      </c>
      <c r="E346" s="149"/>
    </row>
    <row r="347" spans="1:5" x14ac:dyDescent="0.2">
      <c r="A347" s="150">
        <f t="shared" si="5"/>
        <v>6</v>
      </c>
      <c r="B347" t="s">
        <v>1143</v>
      </c>
      <c r="C347" t="s">
        <v>67</v>
      </c>
      <c r="D347" s="20">
        <v>132414532.18000001</v>
      </c>
      <c r="E347" s="149"/>
    </row>
    <row r="348" spans="1:5" x14ac:dyDescent="0.2">
      <c r="A348" s="150">
        <f t="shared" si="5"/>
        <v>8</v>
      </c>
      <c r="B348" t="s">
        <v>1145</v>
      </c>
      <c r="C348" t="s">
        <v>1146</v>
      </c>
      <c r="D348" s="20">
        <v>132414532.18000001</v>
      </c>
      <c r="E348" s="149"/>
    </row>
    <row r="349" spans="1:5" x14ac:dyDescent="0.2">
      <c r="A349" s="150">
        <f t="shared" si="5"/>
        <v>10</v>
      </c>
      <c r="B349" t="s">
        <v>1149</v>
      </c>
      <c r="C349" t="s">
        <v>1150</v>
      </c>
      <c r="D349" s="20">
        <v>25942870.25</v>
      </c>
      <c r="E349" s="149"/>
    </row>
    <row r="350" spans="1:5" x14ac:dyDescent="0.2">
      <c r="A350" s="150">
        <f t="shared" si="5"/>
        <v>10</v>
      </c>
      <c r="B350" t="s">
        <v>1152</v>
      </c>
      <c r="C350" t="s">
        <v>1153</v>
      </c>
      <c r="D350" s="20">
        <v>92835413</v>
      </c>
      <c r="E350" s="149"/>
    </row>
    <row r="351" spans="1:5" x14ac:dyDescent="0.2">
      <c r="A351" s="150">
        <f t="shared" si="5"/>
        <v>10</v>
      </c>
      <c r="B351" t="s">
        <v>1155</v>
      </c>
      <c r="C351" t="s">
        <v>1156</v>
      </c>
      <c r="D351" s="20">
        <v>808048.93</v>
      </c>
      <c r="E351" s="149"/>
    </row>
    <row r="352" spans="1:5" x14ac:dyDescent="0.2">
      <c r="A352" s="150">
        <f t="shared" si="5"/>
        <v>10</v>
      </c>
      <c r="B352" t="s">
        <v>1158</v>
      </c>
      <c r="C352" t="s">
        <v>1159</v>
      </c>
      <c r="D352" s="20">
        <v>12828200</v>
      </c>
      <c r="E352" s="149"/>
    </row>
    <row r="353" spans="1:5" x14ac:dyDescent="0.2">
      <c r="A353" s="150">
        <f t="shared" si="5"/>
        <v>0</v>
      </c>
      <c r="D353" s="20"/>
      <c r="E353" s="149"/>
    </row>
    <row r="354" spans="1:5" x14ac:dyDescent="0.2">
      <c r="A354" s="214">
        <f t="shared" si="5"/>
        <v>4</v>
      </c>
      <c r="B354" s="24" t="s">
        <v>1161</v>
      </c>
      <c r="C354" s="24" t="s">
        <v>36</v>
      </c>
      <c r="D354" s="25">
        <v>-130752934.29000001</v>
      </c>
      <c r="E354" s="149"/>
    </row>
    <row r="355" spans="1:5" x14ac:dyDescent="0.2">
      <c r="A355" s="150">
        <f t="shared" si="5"/>
        <v>6</v>
      </c>
      <c r="B355" t="s">
        <v>1163</v>
      </c>
      <c r="C355" t="s">
        <v>67</v>
      </c>
      <c r="D355" s="20">
        <v>-130752934.29000001</v>
      </c>
      <c r="E355" s="149"/>
    </row>
    <row r="356" spans="1:5" x14ac:dyDescent="0.2">
      <c r="A356" s="150">
        <f t="shared" si="5"/>
        <v>8</v>
      </c>
      <c r="B356" t="s">
        <v>1166</v>
      </c>
      <c r="C356" t="s">
        <v>1167</v>
      </c>
      <c r="D356" s="20">
        <v>-130752934.29000001</v>
      </c>
      <c r="E356" s="149"/>
    </row>
    <row r="357" spans="1:5" x14ac:dyDescent="0.2">
      <c r="A357" s="150">
        <f t="shared" si="5"/>
        <v>10</v>
      </c>
      <c r="B357" t="s">
        <v>1170</v>
      </c>
      <c r="C357" t="s">
        <v>1171</v>
      </c>
      <c r="D357" s="20">
        <v>-23693882.77</v>
      </c>
      <c r="E357" s="149"/>
    </row>
    <row r="358" spans="1:5" x14ac:dyDescent="0.2">
      <c r="A358" s="150">
        <f t="shared" si="5"/>
        <v>10</v>
      </c>
      <c r="B358" t="s">
        <v>1173</v>
      </c>
      <c r="C358" t="s">
        <v>1174</v>
      </c>
      <c r="D358" s="20">
        <v>-93422851.520000011</v>
      </c>
      <c r="E358" s="149"/>
    </row>
    <row r="359" spans="1:5" x14ac:dyDescent="0.2">
      <c r="A359" s="150">
        <f t="shared" si="5"/>
        <v>10</v>
      </c>
      <c r="B359" t="s">
        <v>1175</v>
      </c>
      <c r="C359" t="s">
        <v>1176</v>
      </c>
      <c r="D359" s="20">
        <v>-808000</v>
      </c>
      <c r="E359" s="149"/>
    </row>
    <row r="360" spans="1:5" x14ac:dyDescent="0.2">
      <c r="A360" s="150">
        <f t="shared" si="5"/>
        <v>10</v>
      </c>
      <c r="B360" t="s">
        <v>1178</v>
      </c>
      <c r="C360" t="s">
        <v>1179</v>
      </c>
      <c r="D360" s="20">
        <v>-12828200</v>
      </c>
      <c r="E360" s="149"/>
    </row>
    <row r="361" spans="1:5" x14ac:dyDescent="0.2">
      <c r="A361" s="150">
        <f t="shared" si="5"/>
        <v>0</v>
      </c>
      <c r="D361" s="20"/>
      <c r="E361" s="149"/>
    </row>
    <row r="362" spans="1:5" x14ac:dyDescent="0.2">
      <c r="A362" s="150">
        <f t="shared" si="5"/>
        <v>0</v>
      </c>
      <c r="D362" s="20"/>
      <c r="E362" s="149"/>
    </row>
    <row r="363" spans="1:5" x14ac:dyDescent="0.2">
      <c r="A363" s="215">
        <f t="shared" si="5"/>
        <v>1</v>
      </c>
      <c r="B363" s="37" t="s">
        <v>210</v>
      </c>
      <c r="C363" s="37" t="s">
        <v>37</v>
      </c>
      <c r="D363" s="38">
        <v>-35350281186.730003</v>
      </c>
      <c r="E363" s="149">
        <v>35350281186.730003</v>
      </c>
    </row>
    <row r="364" spans="1:5" x14ac:dyDescent="0.2">
      <c r="A364" s="150">
        <f t="shared" si="5"/>
        <v>2</v>
      </c>
      <c r="B364" t="s">
        <v>212</v>
      </c>
      <c r="C364" t="s">
        <v>38</v>
      </c>
      <c r="D364" s="20">
        <v>-23072015201</v>
      </c>
      <c r="E364" s="149"/>
    </row>
    <row r="365" spans="1:5" x14ac:dyDescent="0.2">
      <c r="A365" s="214">
        <f t="shared" si="5"/>
        <v>4</v>
      </c>
      <c r="B365" s="24" t="s">
        <v>215</v>
      </c>
      <c r="C365" s="24" t="s">
        <v>39</v>
      </c>
      <c r="D365" s="25">
        <v>0</v>
      </c>
      <c r="E365" s="149"/>
    </row>
    <row r="366" spans="1:5" x14ac:dyDescent="0.2">
      <c r="A366" s="150">
        <f t="shared" si="5"/>
        <v>6</v>
      </c>
      <c r="B366" t="s">
        <v>218</v>
      </c>
      <c r="C366" t="s">
        <v>219</v>
      </c>
      <c r="D366" s="20">
        <v>0</v>
      </c>
      <c r="E366" s="149"/>
    </row>
    <row r="367" spans="1:5" x14ac:dyDescent="0.2">
      <c r="A367" s="150">
        <f t="shared" si="5"/>
        <v>8</v>
      </c>
      <c r="B367" t="s">
        <v>221</v>
      </c>
      <c r="C367" t="s">
        <v>219</v>
      </c>
      <c r="D367" s="20">
        <v>0</v>
      </c>
      <c r="E367" s="149"/>
    </row>
    <row r="368" spans="1:5" x14ac:dyDescent="0.2">
      <c r="A368" s="150">
        <f t="shared" si="5"/>
        <v>10</v>
      </c>
      <c r="B368" t="s">
        <v>224</v>
      </c>
      <c r="C368" t="s">
        <v>225</v>
      </c>
      <c r="D368" s="20">
        <v>0</v>
      </c>
      <c r="E368" s="149"/>
    </row>
    <row r="369" spans="1:5" x14ac:dyDescent="0.2">
      <c r="A369" s="150">
        <f t="shared" si="5"/>
        <v>0</v>
      </c>
      <c r="D369" s="20"/>
      <c r="E369" s="149"/>
    </row>
    <row r="370" spans="1:5" x14ac:dyDescent="0.2">
      <c r="A370" s="150">
        <f t="shared" si="5"/>
        <v>10</v>
      </c>
      <c r="B370" t="s">
        <v>227</v>
      </c>
      <c r="C370" t="s">
        <v>228</v>
      </c>
      <c r="D370" s="20">
        <v>0</v>
      </c>
      <c r="E370" s="149"/>
    </row>
    <row r="371" spans="1:5" x14ac:dyDescent="0.2">
      <c r="A371" s="150">
        <f t="shared" si="5"/>
        <v>12</v>
      </c>
      <c r="B371" t="s">
        <v>229</v>
      </c>
      <c r="C371" t="s">
        <v>230</v>
      </c>
      <c r="D371" s="20">
        <v>0</v>
      </c>
      <c r="E371" s="149"/>
    </row>
    <row r="372" spans="1:5" x14ac:dyDescent="0.2">
      <c r="A372" s="150">
        <f t="shared" si="5"/>
        <v>12</v>
      </c>
      <c r="B372" t="s">
        <v>231</v>
      </c>
      <c r="C372" t="s">
        <v>232</v>
      </c>
      <c r="D372" s="20">
        <v>0</v>
      </c>
      <c r="E372" s="149"/>
    </row>
    <row r="373" spans="1:5" x14ac:dyDescent="0.2">
      <c r="A373" s="150">
        <f t="shared" si="5"/>
        <v>12</v>
      </c>
      <c r="B373" t="s">
        <v>233</v>
      </c>
      <c r="C373" t="s">
        <v>234</v>
      </c>
      <c r="D373" s="20">
        <v>0</v>
      </c>
      <c r="E373" s="149"/>
    </row>
    <row r="374" spans="1:5" x14ac:dyDescent="0.2">
      <c r="A374" s="150">
        <f t="shared" si="5"/>
        <v>12</v>
      </c>
      <c r="B374" t="s">
        <v>235</v>
      </c>
      <c r="C374" t="s">
        <v>236</v>
      </c>
      <c r="D374" s="20">
        <v>0</v>
      </c>
      <c r="E374" s="149"/>
    </row>
    <row r="375" spans="1:5" x14ac:dyDescent="0.2">
      <c r="A375" s="150">
        <f t="shared" si="5"/>
        <v>0</v>
      </c>
      <c r="D375" s="20"/>
      <c r="E375" s="149"/>
    </row>
    <row r="376" spans="1:5" x14ac:dyDescent="0.2">
      <c r="A376" s="150">
        <f t="shared" si="5"/>
        <v>10</v>
      </c>
      <c r="B376" t="s">
        <v>239</v>
      </c>
      <c r="C376" t="s">
        <v>240</v>
      </c>
      <c r="D376" s="20">
        <v>0</v>
      </c>
      <c r="E376" s="149"/>
    </row>
    <row r="377" spans="1:5" x14ac:dyDescent="0.2">
      <c r="A377" s="150">
        <f t="shared" si="5"/>
        <v>12</v>
      </c>
      <c r="B377" t="s">
        <v>243</v>
      </c>
      <c r="C377" t="s">
        <v>244</v>
      </c>
      <c r="D377" s="20">
        <v>0</v>
      </c>
      <c r="E377" s="149"/>
    </row>
    <row r="378" spans="1:5" x14ac:dyDescent="0.2">
      <c r="A378" s="150">
        <f t="shared" si="5"/>
        <v>12</v>
      </c>
      <c r="B378" t="s">
        <v>245</v>
      </c>
      <c r="C378" t="s">
        <v>246</v>
      </c>
      <c r="D378" s="20">
        <v>0</v>
      </c>
      <c r="E378" s="149"/>
    </row>
    <row r="379" spans="1:5" x14ac:dyDescent="0.2">
      <c r="A379" s="150">
        <f t="shared" si="5"/>
        <v>12</v>
      </c>
      <c r="B379" t="s">
        <v>249</v>
      </c>
      <c r="C379" t="s">
        <v>250</v>
      </c>
      <c r="D379" s="20">
        <v>0</v>
      </c>
      <c r="E379" s="149"/>
    </row>
    <row r="380" spans="1:5" x14ac:dyDescent="0.2">
      <c r="A380" s="150">
        <f t="shared" si="5"/>
        <v>0</v>
      </c>
      <c r="D380" s="20"/>
      <c r="E380" s="149"/>
    </row>
    <row r="381" spans="1:5" x14ac:dyDescent="0.2">
      <c r="A381" s="214">
        <f t="shared" si="5"/>
        <v>4</v>
      </c>
      <c r="B381" s="24" t="s">
        <v>255</v>
      </c>
      <c r="C381" s="24" t="s">
        <v>40</v>
      </c>
      <c r="D381" s="25">
        <v>-23072015201</v>
      </c>
      <c r="E381" s="149"/>
    </row>
    <row r="382" spans="1:5" x14ac:dyDescent="0.2">
      <c r="A382" s="150">
        <f t="shared" si="5"/>
        <v>6</v>
      </c>
      <c r="B382" t="s">
        <v>258</v>
      </c>
      <c r="C382" t="s">
        <v>259</v>
      </c>
      <c r="D382" s="20">
        <v>-23072015201</v>
      </c>
      <c r="E382" s="149"/>
    </row>
    <row r="383" spans="1:5" x14ac:dyDescent="0.2">
      <c r="A383" s="150">
        <f t="shared" si="5"/>
        <v>8</v>
      </c>
      <c r="B383" t="s">
        <v>260</v>
      </c>
      <c r="C383" t="s">
        <v>261</v>
      </c>
      <c r="D383" s="20">
        <v>-23072015201</v>
      </c>
      <c r="E383" s="149"/>
    </row>
    <row r="384" spans="1:5" x14ac:dyDescent="0.2">
      <c r="A384" s="150">
        <f t="shared" si="5"/>
        <v>10</v>
      </c>
      <c r="B384" t="s">
        <v>264</v>
      </c>
      <c r="C384" t="s">
        <v>265</v>
      </c>
      <c r="D384" s="20">
        <v>-11249957206</v>
      </c>
      <c r="E384" s="149"/>
    </row>
    <row r="385" spans="1:5" x14ac:dyDescent="0.2">
      <c r="A385" s="150">
        <f t="shared" si="5"/>
        <v>12</v>
      </c>
      <c r="B385" t="s">
        <v>268</v>
      </c>
      <c r="C385" t="s">
        <v>269</v>
      </c>
      <c r="D385" s="20">
        <v>-2975044891</v>
      </c>
      <c r="E385" s="149"/>
    </row>
    <row r="386" spans="1:5" x14ac:dyDescent="0.2">
      <c r="A386" s="150">
        <f t="shared" si="5"/>
        <v>12</v>
      </c>
      <c r="B386" t="s">
        <v>272</v>
      </c>
      <c r="C386" t="s">
        <v>273</v>
      </c>
      <c r="D386" s="20">
        <v>-4035611024</v>
      </c>
      <c r="E386" s="149"/>
    </row>
    <row r="387" spans="1:5" x14ac:dyDescent="0.2">
      <c r="A387" s="150">
        <f t="shared" ref="A387:A450" si="6">+LEN(B387)</f>
        <v>12</v>
      </c>
      <c r="B387" t="s">
        <v>276</v>
      </c>
      <c r="C387" t="s">
        <v>277</v>
      </c>
      <c r="D387" s="20">
        <v>-2891838873</v>
      </c>
      <c r="E387" s="149"/>
    </row>
    <row r="388" spans="1:5" x14ac:dyDescent="0.2">
      <c r="A388" s="150">
        <f t="shared" si="6"/>
        <v>12</v>
      </c>
      <c r="B388" t="s">
        <v>278</v>
      </c>
      <c r="C388" t="s">
        <v>279</v>
      </c>
      <c r="D388" s="20">
        <v>-1347462418</v>
      </c>
      <c r="E388" s="149"/>
    </row>
    <row r="389" spans="1:5" x14ac:dyDescent="0.2">
      <c r="A389" s="150">
        <f t="shared" si="6"/>
        <v>0</v>
      </c>
      <c r="D389" s="20"/>
      <c r="E389" s="149"/>
    </row>
    <row r="390" spans="1:5" x14ac:dyDescent="0.2">
      <c r="A390" s="150">
        <f t="shared" si="6"/>
        <v>10</v>
      </c>
      <c r="B390" t="s">
        <v>284</v>
      </c>
      <c r="C390" t="s">
        <v>285</v>
      </c>
      <c r="D390" s="20">
        <v>-11822057995</v>
      </c>
      <c r="E390" s="149"/>
    </row>
    <row r="391" spans="1:5" x14ac:dyDescent="0.2">
      <c r="A391" s="150">
        <f t="shared" si="6"/>
        <v>12</v>
      </c>
      <c r="B391" t="s">
        <v>288</v>
      </c>
      <c r="C391" t="s">
        <v>289</v>
      </c>
      <c r="D391" s="20">
        <v>-685361260</v>
      </c>
      <c r="E391" s="149"/>
    </row>
    <row r="392" spans="1:5" x14ac:dyDescent="0.2">
      <c r="A392" s="150">
        <f t="shared" si="6"/>
        <v>12</v>
      </c>
      <c r="B392" t="s">
        <v>290</v>
      </c>
      <c r="C392" t="s">
        <v>291</v>
      </c>
      <c r="D392" s="20">
        <v>-8905239595</v>
      </c>
      <c r="E392" s="149"/>
    </row>
    <row r="393" spans="1:5" x14ac:dyDescent="0.2">
      <c r="A393" s="150">
        <f t="shared" si="6"/>
        <v>12</v>
      </c>
      <c r="B393" t="s">
        <v>294</v>
      </c>
      <c r="C393" t="s">
        <v>295</v>
      </c>
      <c r="D393" s="20">
        <v>-2231457140</v>
      </c>
      <c r="E393" s="149"/>
    </row>
    <row r="394" spans="1:5" x14ac:dyDescent="0.2">
      <c r="A394" s="150">
        <f t="shared" si="6"/>
        <v>0</v>
      </c>
      <c r="D394" s="20"/>
      <c r="E394" s="149"/>
    </row>
    <row r="395" spans="1:5" x14ac:dyDescent="0.2">
      <c r="A395" s="150">
        <f t="shared" si="6"/>
        <v>2</v>
      </c>
      <c r="B395" t="s">
        <v>300</v>
      </c>
      <c r="C395" t="s">
        <v>41</v>
      </c>
      <c r="D395" s="20">
        <v>-9101858219.0600014</v>
      </c>
      <c r="E395" s="149"/>
    </row>
    <row r="396" spans="1:5" x14ac:dyDescent="0.2">
      <c r="A396" s="214">
        <f t="shared" si="6"/>
        <v>4</v>
      </c>
      <c r="B396" s="24" t="s">
        <v>303</v>
      </c>
      <c r="C396" s="24" t="s">
        <v>42</v>
      </c>
      <c r="D396" s="25">
        <v>-749876150.46000004</v>
      </c>
      <c r="E396" s="149"/>
    </row>
    <row r="397" spans="1:5" x14ac:dyDescent="0.2">
      <c r="A397" s="150">
        <f t="shared" si="6"/>
        <v>6</v>
      </c>
      <c r="B397" t="s">
        <v>304</v>
      </c>
      <c r="C397" t="s">
        <v>305</v>
      </c>
      <c r="D397" s="20">
        <v>-749876150.46000004</v>
      </c>
      <c r="E397" s="149"/>
    </row>
    <row r="398" spans="1:5" x14ac:dyDescent="0.2">
      <c r="A398" s="150">
        <f t="shared" si="6"/>
        <v>8</v>
      </c>
      <c r="B398" t="s">
        <v>308</v>
      </c>
      <c r="C398" t="s">
        <v>305</v>
      </c>
      <c r="D398" s="20">
        <v>-383781192.28000003</v>
      </c>
      <c r="E398" s="149"/>
    </row>
    <row r="399" spans="1:5" x14ac:dyDescent="0.2">
      <c r="A399" s="150">
        <f t="shared" si="6"/>
        <v>10</v>
      </c>
      <c r="B399" t="s">
        <v>311</v>
      </c>
      <c r="C399" t="s">
        <v>312</v>
      </c>
      <c r="D399" s="20">
        <v>-4952736</v>
      </c>
      <c r="E399" s="149"/>
    </row>
    <row r="400" spans="1:5" x14ac:dyDescent="0.2">
      <c r="A400" s="150">
        <f t="shared" si="6"/>
        <v>10</v>
      </c>
      <c r="B400" t="s">
        <v>315</v>
      </c>
      <c r="C400" t="s">
        <v>316</v>
      </c>
      <c r="D400" s="20">
        <v>-1566868</v>
      </c>
      <c r="E400" s="149"/>
    </row>
    <row r="401" spans="1:5" x14ac:dyDescent="0.2">
      <c r="A401" s="150">
        <f t="shared" si="6"/>
        <v>10</v>
      </c>
      <c r="B401" t="s">
        <v>321</v>
      </c>
      <c r="C401" t="s">
        <v>322</v>
      </c>
      <c r="D401" s="20">
        <v>-3308278</v>
      </c>
      <c r="E401" s="149"/>
    </row>
    <row r="402" spans="1:5" x14ac:dyDescent="0.2">
      <c r="A402" s="150">
        <f t="shared" si="6"/>
        <v>10</v>
      </c>
      <c r="B402" t="s">
        <v>325</v>
      </c>
      <c r="C402" t="s">
        <v>326</v>
      </c>
      <c r="D402" s="20">
        <v>-8504650</v>
      </c>
      <c r="E402" s="149"/>
    </row>
    <row r="403" spans="1:5" x14ac:dyDescent="0.2">
      <c r="A403" s="150">
        <f t="shared" si="6"/>
        <v>10</v>
      </c>
      <c r="B403" t="s">
        <v>329</v>
      </c>
      <c r="C403" t="s">
        <v>330</v>
      </c>
      <c r="D403" s="20">
        <v>-3322183</v>
      </c>
      <c r="E403" s="149"/>
    </row>
    <row r="404" spans="1:5" x14ac:dyDescent="0.2">
      <c r="A404" s="150">
        <f t="shared" si="6"/>
        <v>10</v>
      </c>
      <c r="B404" t="s">
        <v>335</v>
      </c>
      <c r="C404" t="s">
        <v>336</v>
      </c>
      <c r="D404" s="20">
        <v>-14577002</v>
      </c>
      <c r="E404" s="149"/>
    </row>
    <row r="405" spans="1:5" x14ac:dyDescent="0.2">
      <c r="A405" s="150">
        <f t="shared" si="6"/>
        <v>10</v>
      </c>
      <c r="B405" t="s">
        <v>339</v>
      </c>
      <c r="C405" t="s">
        <v>340</v>
      </c>
      <c r="D405" s="20">
        <v>-311552151.28000003</v>
      </c>
      <c r="E405" s="149"/>
    </row>
    <row r="406" spans="1:5" x14ac:dyDescent="0.2">
      <c r="A406" s="150">
        <f t="shared" si="6"/>
        <v>10</v>
      </c>
      <c r="B406" t="s">
        <v>343</v>
      </c>
      <c r="C406" t="s">
        <v>344</v>
      </c>
      <c r="D406" s="20">
        <v>-185</v>
      </c>
      <c r="E406" s="149"/>
    </row>
    <row r="407" spans="1:5" x14ac:dyDescent="0.2">
      <c r="A407" s="150">
        <f t="shared" si="6"/>
        <v>10</v>
      </c>
      <c r="B407" t="s">
        <v>347</v>
      </c>
      <c r="C407" t="s">
        <v>348</v>
      </c>
      <c r="D407" s="20">
        <v>-35997139</v>
      </c>
      <c r="E407" s="149"/>
    </row>
    <row r="408" spans="1:5" x14ac:dyDescent="0.2">
      <c r="A408" s="150">
        <f t="shared" si="6"/>
        <v>0</v>
      </c>
      <c r="D408" s="20"/>
      <c r="E408" s="149"/>
    </row>
    <row r="409" spans="1:5" x14ac:dyDescent="0.2">
      <c r="A409" s="150">
        <f t="shared" si="6"/>
        <v>8</v>
      </c>
      <c r="B409" t="s">
        <v>356</v>
      </c>
      <c r="C409" t="s">
        <v>316</v>
      </c>
      <c r="D409" s="20">
        <v>-1077717</v>
      </c>
      <c r="E409" s="149"/>
    </row>
    <row r="410" spans="1:5" x14ac:dyDescent="0.2">
      <c r="A410" s="150">
        <f t="shared" si="6"/>
        <v>10</v>
      </c>
      <c r="B410" t="s">
        <v>359</v>
      </c>
      <c r="C410" t="s">
        <v>316</v>
      </c>
      <c r="D410" s="20">
        <v>-1077717</v>
      </c>
      <c r="E410" s="149"/>
    </row>
    <row r="411" spans="1:5" x14ac:dyDescent="0.2">
      <c r="A411" s="150">
        <f t="shared" si="6"/>
        <v>0</v>
      </c>
      <c r="D411" s="20"/>
      <c r="E411" s="149"/>
    </row>
    <row r="412" spans="1:5" x14ac:dyDescent="0.2">
      <c r="A412" s="150">
        <f t="shared" si="6"/>
        <v>8</v>
      </c>
      <c r="B412" t="s">
        <v>1515</v>
      </c>
      <c r="C412" t="s">
        <v>326</v>
      </c>
      <c r="D412" s="20">
        <v>-2129721</v>
      </c>
      <c r="E412" s="149"/>
    </row>
    <row r="413" spans="1:5" x14ac:dyDescent="0.2">
      <c r="A413" s="150">
        <f t="shared" si="6"/>
        <v>10</v>
      </c>
      <c r="B413" t="s">
        <v>1516</v>
      </c>
      <c r="C413" t="s">
        <v>326</v>
      </c>
      <c r="D413" s="20">
        <v>-2129721</v>
      </c>
      <c r="E413" s="149"/>
    </row>
    <row r="414" spans="1:5" x14ac:dyDescent="0.2">
      <c r="A414" s="150">
        <f t="shared" si="6"/>
        <v>0</v>
      </c>
      <c r="D414" s="20"/>
      <c r="E414" s="149"/>
    </row>
    <row r="415" spans="1:5" x14ac:dyDescent="0.2">
      <c r="A415" s="150">
        <f t="shared" si="6"/>
        <v>8</v>
      </c>
      <c r="B415" t="s">
        <v>1517</v>
      </c>
      <c r="C415" t="s">
        <v>330</v>
      </c>
      <c r="D415" s="20">
        <v>-651096</v>
      </c>
      <c r="E415" s="149"/>
    </row>
    <row r="416" spans="1:5" x14ac:dyDescent="0.2">
      <c r="A416" s="150">
        <f t="shared" si="6"/>
        <v>10</v>
      </c>
      <c r="B416" t="s">
        <v>1518</v>
      </c>
      <c r="C416" t="s">
        <v>1519</v>
      </c>
      <c r="D416" s="20">
        <v>-651096</v>
      </c>
      <c r="E416" s="149"/>
    </row>
    <row r="417" spans="1:5" x14ac:dyDescent="0.2">
      <c r="A417" s="150">
        <f t="shared" si="6"/>
        <v>0</v>
      </c>
      <c r="D417" s="20"/>
      <c r="E417" s="149"/>
    </row>
    <row r="418" spans="1:5" x14ac:dyDescent="0.2">
      <c r="A418" s="150">
        <f t="shared" si="6"/>
        <v>8</v>
      </c>
      <c r="B418" t="s">
        <v>374</v>
      </c>
      <c r="C418" t="s">
        <v>336</v>
      </c>
      <c r="D418" s="20">
        <v>-9112646</v>
      </c>
      <c r="E418" s="149"/>
    </row>
    <row r="419" spans="1:5" x14ac:dyDescent="0.2">
      <c r="A419" s="150">
        <f t="shared" si="6"/>
        <v>10</v>
      </c>
      <c r="B419" t="s">
        <v>377</v>
      </c>
      <c r="C419" t="s">
        <v>336</v>
      </c>
      <c r="D419" s="20">
        <v>-9112646</v>
      </c>
      <c r="E419" s="149"/>
    </row>
    <row r="420" spans="1:5" x14ac:dyDescent="0.2">
      <c r="A420" s="150">
        <f t="shared" si="6"/>
        <v>0</v>
      </c>
      <c r="D420" s="20"/>
      <c r="E420" s="149"/>
    </row>
    <row r="421" spans="1:5" x14ac:dyDescent="0.2">
      <c r="A421" s="150">
        <f t="shared" si="6"/>
        <v>8</v>
      </c>
      <c r="B421" t="s">
        <v>380</v>
      </c>
      <c r="C421" t="s">
        <v>381</v>
      </c>
      <c r="D421" s="20">
        <v>-353123778.18000007</v>
      </c>
      <c r="E421" s="149"/>
    </row>
    <row r="422" spans="1:5" x14ac:dyDescent="0.2">
      <c r="A422" s="150">
        <f t="shared" si="6"/>
        <v>10</v>
      </c>
      <c r="B422" t="s">
        <v>384</v>
      </c>
      <c r="C422" t="s">
        <v>385</v>
      </c>
      <c r="D422" s="20">
        <v>-353123778.18000007</v>
      </c>
      <c r="E422" s="149"/>
    </row>
    <row r="423" spans="1:5" x14ac:dyDescent="0.2">
      <c r="A423" s="150">
        <f t="shared" si="6"/>
        <v>0</v>
      </c>
      <c r="D423" s="20"/>
      <c r="E423" s="149"/>
    </row>
    <row r="424" spans="1:5" x14ac:dyDescent="0.2">
      <c r="A424" s="214">
        <f t="shared" si="6"/>
        <v>4</v>
      </c>
      <c r="B424" s="24" t="s">
        <v>390</v>
      </c>
      <c r="C424" s="24" t="s">
        <v>43</v>
      </c>
      <c r="D424" s="25">
        <v>-1076699772.8599999</v>
      </c>
      <c r="E424" s="149"/>
    </row>
    <row r="425" spans="1:5" x14ac:dyDescent="0.2">
      <c r="A425" s="150">
        <f t="shared" si="6"/>
        <v>6</v>
      </c>
      <c r="B425" t="s">
        <v>393</v>
      </c>
      <c r="C425" t="s">
        <v>394</v>
      </c>
      <c r="D425" s="20">
        <v>-1071272763.6800001</v>
      </c>
      <c r="E425" s="149"/>
    </row>
    <row r="426" spans="1:5" x14ac:dyDescent="0.2">
      <c r="A426" s="150">
        <f t="shared" si="6"/>
        <v>8</v>
      </c>
      <c r="B426" t="s">
        <v>397</v>
      </c>
      <c r="C426" t="s">
        <v>398</v>
      </c>
      <c r="D426" s="20">
        <v>-1053786242.6</v>
      </c>
      <c r="E426" s="149"/>
    </row>
    <row r="427" spans="1:5" x14ac:dyDescent="0.2">
      <c r="A427" s="150">
        <f t="shared" si="6"/>
        <v>10</v>
      </c>
      <c r="B427" t="s">
        <v>403</v>
      </c>
      <c r="C427" t="s">
        <v>404</v>
      </c>
      <c r="D427" s="20">
        <v>-3299937</v>
      </c>
      <c r="E427" s="149"/>
    </row>
    <row r="428" spans="1:5" x14ac:dyDescent="0.2">
      <c r="A428" s="150">
        <f t="shared" si="6"/>
        <v>10</v>
      </c>
      <c r="B428" t="s">
        <v>407</v>
      </c>
      <c r="C428" t="s">
        <v>408</v>
      </c>
      <c r="D428" s="20">
        <v>-1037959378.6</v>
      </c>
      <c r="E428" s="149"/>
    </row>
    <row r="429" spans="1:5" x14ac:dyDescent="0.2">
      <c r="A429" s="150">
        <f t="shared" si="6"/>
        <v>10</v>
      </c>
      <c r="B429" t="s">
        <v>411</v>
      </c>
      <c r="C429" t="s">
        <v>412</v>
      </c>
      <c r="D429" s="20">
        <v>-6898084</v>
      </c>
      <c r="E429" s="149"/>
    </row>
    <row r="430" spans="1:5" x14ac:dyDescent="0.2">
      <c r="A430" s="150">
        <f t="shared" si="6"/>
        <v>10</v>
      </c>
      <c r="B430" t="s">
        <v>415</v>
      </c>
      <c r="C430" t="s">
        <v>416</v>
      </c>
      <c r="D430" s="20">
        <v>-3449042</v>
      </c>
      <c r="E430" s="149"/>
    </row>
    <row r="431" spans="1:5" x14ac:dyDescent="0.2">
      <c r="A431" s="150">
        <f t="shared" si="6"/>
        <v>10</v>
      </c>
      <c r="B431" t="s">
        <v>419</v>
      </c>
      <c r="C431" t="s">
        <v>420</v>
      </c>
      <c r="D431" s="20">
        <v>-2179801</v>
      </c>
      <c r="E431" s="149"/>
    </row>
    <row r="432" spans="1:5" x14ac:dyDescent="0.2">
      <c r="A432" s="150">
        <f t="shared" si="6"/>
        <v>0</v>
      </c>
      <c r="D432" s="20"/>
      <c r="E432" s="149"/>
    </row>
    <row r="433" spans="1:5" x14ac:dyDescent="0.2">
      <c r="A433" s="150">
        <f t="shared" si="6"/>
        <v>8</v>
      </c>
      <c r="B433" t="s">
        <v>423</v>
      </c>
      <c r="C433" t="s">
        <v>424</v>
      </c>
      <c r="D433" s="20">
        <v>-331403</v>
      </c>
      <c r="E433" s="149"/>
    </row>
    <row r="434" spans="1:5" x14ac:dyDescent="0.2">
      <c r="A434" s="150">
        <f t="shared" si="6"/>
        <v>10</v>
      </c>
      <c r="B434" t="s">
        <v>427</v>
      </c>
      <c r="C434" t="s">
        <v>428</v>
      </c>
      <c r="D434" s="20">
        <v>-47343</v>
      </c>
      <c r="E434" s="149"/>
    </row>
    <row r="435" spans="1:5" x14ac:dyDescent="0.2">
      <c r="A435" s="150">
        <f t="shared" si="6"/>
        <v>10</v>
      </c>
      <c r="B435" t="s">
        <v>431</v>
      </c>
      <c r="C435" t="s">
        <v>432</v>
      </c>
      <c r="D435" s="20">
        <v>-189373</v>
      </c>
      <c r="E435" s="149"/>
    </row>
    <row r="436" spans="1:5" x14ac:dyDescent="0.2">
      <c r="A436" s="150">
        <f t="shared" si="6"/>
        <v>10</v>
      </c>
      <c r="B436" t="s">
        <v>435</v>
      </c>
      <c r="C436" t="s">
        <v>436</v>
      </c>
      <c r="D436" s="20">
        <v>-94687</v>
      </c>
      <c r="E436" s="149"/>
    </row>
    <row r="437" spans="1:5" x14ac:dyDescent="0.2">
      <c r="A437" s="150">
        <f t="shared" si="6"/>
        <v>0</v>
      </c>
      <c r="D437" s="20"/>
      <c r="E437" s="149"/>
    </row>
    <row r="438" spans="1:5" x14ac:dyDescent="0.2">
      <c r="A438" s="150">
        <f t="shared" si="6"/>
        <v>8</v>
      </c>
      <c r="B438" t="s">
        <v>441</v>
      </c>
      <c r="C438" t="s">
        <v>442</v>
      </c>
      <c r="D438" s="20">
        <v>0</v>
      </c>
      <c r="E438" s="149"/>
    </row>
    <row r="439" spans="1:5" x14ac:dyDescent="0.2">
      <c r="A439" s="150">
        <f t="shared" si="6"/>
        <v>10</v>
      </c>
      <c r="B439" t="s">
        <v>445</v>
      </c>
      <c r="C439" t="s">
        <v>446</v>
      </c>
      <c r="D439" s="20">
        <v>0</v>
      </c>
      <c r="E439" s="149"/>
    </row>
    <row r="440" spans="1:5" x14ac:dyDescent="0.2">
      <c r="A440" s="150">
        <f t="shared" si="6"/>
        <v>10</v>
      </c>
      <c r="B440" t="s">
        <v>447</v>
      </c>
      <c r="C440" t="s">
        <v>448</v>
      </c>
      <c r="D440" s="20">
        <v>0</v>
      </c>
      <c r="E440" s="149"/>
    </row>
    <row r="441" spans="1:5" x14ac:dyDescent="0.2">
      <c r="A441" s="150">
        <f t="shared" si="6"/>
        <v>10</v>
      </c>
      <c r="B441" t="s">
        <v>451</v>
      </c>
      <c r="C441" t="s">
        <v>452</v>
      </c>
      <c r="D441" s="20">
        <v>0</v>
      </c>
      <c r="E441" s="149"/>
    </row>
    <row r="442" spans="1:5" x14ac:dyDescent="0.2">
      <c r="A442" s="150">
        <f t="shared" si="6"/>
        <v>10</v>
      </c>
      <c r="B442" t="s">
        <v>455</v>
      </c>
      <c r="C442" t="s">
        <v>456</v>
      </c>
      <c r="D442" s="20">
        <v>0</v>
      </c>
      <c r="E442" s="149"/>
    </row>
    <row r="443" spans="1:5" x14ac:dyDescent="0.2">
      <c r="A443" s="150">
        <f t="shared" si="6"/>
        <v>0</v>
      </c>
      <c r="D443" s="20"/>
      <c r="E443" s="149"/>
    </row>
    <row r="444" spans="1:5" x14ac:dyDescent="0.2">
      <c r="A444" s="150">
        <f t="shared" si="6"/>
        <v>8</v>
      </c>
      <c r="B444" t="s">
        <v>461</v>
      </c>
      <c r="C444" t="s">
        <v>462</v>
      </c>
      <c r="D444" s="20">
        <v>-2183471</v>
      </c>
      <c r="E444" s="149"/>
    </row>
    <row r="445" spans="1:5" x14ac:dyDescent="0.2">
      <c r="A445" s="150">
        <f t="shared" si="6"/>
        <v>10</v>
      </c>
      <c r="B445" t="s">
        <v>465</v>
      </c>
      <c r="C445" t="s">
        <v>466</v>
      </c>
      <c r="D445" s="20">
        <v>-1187089</v>
      </c>
      <c r="E445" s="149"/>
    </row>
    <row r="446" spans="1:5" x14ac:dyDescent="0.2">
      <c r="A446" s="150">
        <f t="shared" si="6"/>
        <v>10</v>
      </c>
      <c r="B446" t="s">
        <v>467</v>
      </c>
      <c r="C446" t="s">
        <v>468</v>
      </c>
      <c r="D446" s="20">
        <v>-110709</v>
      </c>
      <c r="E446" s="149"/>
    </row>
    <row r="447" spans="1:5" x14ac:dyDescent="0.2">
      <c r="A447" s="150">
        <f t="shared" si="6"/>
        <v>10</v>
      </c>
      <c r="B447" t="s">
        <v>471</v>
      </c>
      <c r="C447" t="s">
        <v>472</v>
      </c>
      <c r="D447" s="20">
        <v>-332127</v>
      </c>
      <c r="E447" s="149"/>
    </row>
    <row r="448" spans="1:5" x14ac:dyDescent="0.2">
      <c r="A448" s="150">
        <f t="shared" si="6"/>
        <v>10</v>
      </c>
      <c r="B448" t="s">
        <v>475</v>
      </c>
      <c r="C448" t="s">
        <v>476</v>
      </c>
      <c r="D448" s="20">
        <v>-553546</v>
      </c>
      <c r="E448" s="149"/>
    </row>
    <row r="449" spans="1:5" x14ac:dyDescent="0.2">
      <c r="A449" s="150">
        <f t="shared" si="6"/>
        <v>0</v>
      </c>
      <c r="D449" s="20"/>
      <c r="E449" s="149"/>
    </row>
    <row r="450" spans="1:5" x14ac:dyDescent="0.2">
      <c r="A450" s="150">
        <f t="shared" si="6"/>
        <v>8</v>
      </c>
      <c r="B450" t="s">
        <v>1894</v>
      </c>
      <c r="C450" t="s">
        <v>1895</v>
      </c>
      <c r="D450" s="20">
        <v>-908483</v>
      </c>
      <c r="E450" s="149"/>
    </row>
    <row r="451" spans="1:5" x14ac:dyDescent="0.2">
      <c r="A451" s="150">
        <f t="shared" ref="A451:A514" si="7">+LEN(B451)</f>
        <v>10</v>
      </c>
      <c r="B451" t="s">
        <v>1896</v>
      </c>
      <c r="C451" t="s">
        <v>1897</v>
      </c>
      <c r="D451" s="20">
        <v>-499163</v>
      </c>
      <c r="E451" s="149"/>
    </row>
    <row r="452" spans="1:5" x14ac:dyDescent="0.2">
      <c r="A452" s="150">
        <f t="shared" si="7"/>
        <v>10</v>
      </c>
      <c r="B452" t="s">
        <v>1898</v>
      </c>
      <c r="C452" t="s">
        <v>1899</v>
      </c>
      <c r="D452" s="20">
        <v>-99839</v>
      </c>
      <c r="E452" s="149"/>
    </row>
    <row r="453" spans="1:5" x14ac:dyDescent="0.2">
      <c r="A453" s="150">
        <f t="shared" si="7"/>
        <v>10</v>
      </c>
      <c r="B453" t="s">
        <v>1900</v>
      </c>
      <c r="C453" t="s">
        <v>1901</v>
      </c>
      <c r="D453" s="20">
        <v>-199665</v>
      </c>
      <c r="E453" s="149"/>
    </row>
    <row r="454" spans="1:5" x14ac:dyDescent="0.2">
      <c r="A454" s="150">
        <f t="shared" si="7"/>
        <v>10</v>
      </c>
      <c r="B454" t="s">
        <v>1902</v>
      </c>
      <c r="C454" t="s">
        <v>1903</v>
      </c>
      <c r="D454" s="20">
        <v>-99833</v>
      </c>
      <c r="E454" s="149"/>
    </row>
    <row r="455" spans="1:5" x14ac:dyDescent="0.2">
      <c r="A455" s="150">
        <f t="shared" si="7"/>
        <v>0</v>
      </c>
      <c r="D455" s="20"/>
      <c r="E455" s="149"/>
    </row>
    <row r="456" spans="1:5" x14ac:dyDescent="0.2">
      <c r="A456" s="150">
        <f t="shared" si="7"/>
        <v>10</v>
      </c>
      <c r="B456" t="s">
        <v>1904</v>
      </c>
      <c r="C456" t="s">
        <v>1905</v>
      </c>
      <c r="D456" s="20">
        <v>-9983</v>
      </c>
      <c r="E456" s="149"/>
    </row>
    <row r="457" spans="1:5" x14ac:dyDescent="0.2">
      <c r="A457" s="150">
        <f t="shared" si="7"/>
        <v>12</v>
      </c>
      <c r="B457" t="s">
        <v>1906</v>
      </c>
      <c r="C457" t="s">
        <v>1905</v>
      </c>
      <c r="D457" s="20">
        <v>-9983</v>
      </c>
      <c r="E457" s="149"/>
    </row>
    <row r="458" spans="1:5" x14ac:dyDescent="0.2">
      <c r="A458" s="150">
        <f t="shared" si="7"/>
        <v>0</v>
      </c>
      <c r="D458" s="20"/>
      <c r="E458" s="149"/>
    </row>
    <row r="459" spans="1:5" x14ac:dyDescent="0.2">
      <c r="A459" s="150">
        <f t="shared" si="7"/>
        <v>8</v>
      </c>
      <c r="B459" t="s">
        <v>479</v>
      </c>
      <c r="C459" t="s">
        <v>480</v>
      </c>
      <c r="D459" s="20">
        <v>-1165288</v>
      </c>
      <c r="E459" s="149"/>
    </row>
    <row r="460" spans="1:5" x14ac:dyDescent="0.2">
      <c r="A460" s="150">
        <f t="shared" si="7"/>
        <v>10</v>
      </c>
      <c r="B460" t="s">
        <v>483</v>
      </c>
      <c r="C460" t="s">
        <v>484</v>
      </c>
      <c r="D460" s="20">
        <v>-728305</v>
      </c>
      <c r="E460" s="149"/>
    </row>
    <row r="461" spans="1:5" x14ac:dyDescent="0.2">
      <c r="A461" s="150">
        <f t="shared" si="7"/>
        <v>10</v>
      </c>
      <c r="B461" t="s">
        <v>487</v>
      </c>
      <c r="C461" t="s">
        <v>488</v>
      </c>
      <c r="D461" s="20">
        <v>-291322</v>
      </c>
      <c r="E461" s="149"/>
    </row>
    <row r="462" spans="1:5" x14ac:dyDescent="0.2">
      <c r="A462" s="150">
        <f t="shared" si="7"/>
        <v>10</v>
      </c>
      <c r="B462" t="s">
        <v>491</v>
      </c>
      <c r="C462" t="s">
        <v>492</v>
      </c>
      <c r="D462" s="20">
        <v>-145661</v>
      </c>
      <c r="E462" s="149"/>
    </row>
    <row r="463" spans="1:5" x14ac:dyDescent="0.2">
      <c r="A463" s="150">
        <f t="shared" si="7"/>
        <v>0</v>
      </c>
      <c r="D463" s="20"/>
      <c r="E463" s="149"/>
    </row>
    <row r="464" spans="1:5" x14ac:dyDescent="0.2">
      <c r="A464" s="150">
        <f t="shared" si="7"/>
        <v>8</v>
      </c>
      <c r="B464" t="s">
        <v>505</v>
      </c>
      <c r="C464" t="s">
        <v>506</v>
      </c>
      <c r="D464" s="20">
        <v>-2964500.08</v>
      </c>
      <c r="E464" s="149"/>
    </row>
    <row r="465" spans="1:5" x14ac:dyDescent="0.2">
      <c r="A465" s="150">
        <f t="shared" si="7"/>
        <v>10</v>
      </c>
      <c r="B465" t="s">
        <v>509</v>
      </c>
      <c r="C465" t="s">
        <v>510</v>
      </c>
      <c r="D465" s="20">
        <v>-2964500.08</v>
      </c>
      <c r="E465" s="149"/>
    </row>
    <row r="466" spans="1:5" x14ac:dyDescent="0.2">
      <c r="A466" s="150">
        <f t="shared" si="7"/>
        <v>0</v>
      </c>
      <c r="D466" s="20"/>
      <c r="E466" s="149"/>
    </row>
    <row r="467" spans="1:5" x14ac:dyDescent="0.2">
      <c r="A467" s="150">
        <f t="shared" si="7"/>
        <v>8</v>
      </c>
      <c r="B467" t="s">
        <v>515</v>
      </c>
      <c r="C467" t="s">
        <v>516</v>
      </c>
      <c r="D467" s="20">
        <v>-9933376</v>
      </c>
      <c r="E467" s="149"/>
    </row>
    <row r="468" spans="1:5" x14ac:dyDescent="0.2">
      <c r="A468" s="150">
        <f t="shared" si="7"/>
        <v>10</v>
      </c>
      <c r="B468" t="s">
        <v>519</v>
      </c>
      <c r="C468" t="s">
        <v>520</v>
      </c>
      <c r="D468" s="20">
        <v>-4515171</v>
      </c>
      <c r="E468" s="149"/>
    </row>
    <row r="469" spans="1:5" x14ac:dyDescent="0.2">
      <c r="A469" s="150">
        <f t="shared" si="7"/>
        <v>10</v>
      </c>
      <c r="B469" t="s">
        <v>523</v>
      </c>
      <c r="C469" t="s">
        <v>524</v>
      </c>
      <c r="D469" s="20">
        <v>-903034</v>
      </c>
      <c r="E469" s="149"/>
    </row>
    <row r="470" spans="1:5" x14ac:dyDescent="0.2">
      <c r="A470" s="150">
        <f t="shared" si="7"/>
        <v>10</v>
      </c>
      <c r="B470" t="s">
        <v>527</v>
      </c>
      <c r="C470" t="s">
        <v>528</v>
      </c>
      <c r="D470" s="20">
        <v>-2257586</v>
      </c>
      <c r="E470" s="149"/>
    </row>
    <row r="471" spans="1:5" x14ac:dyDescent="0.2">
      <c r="A471" s="150">
        <f t="shared" si="7"/>
        <v>10</v>
      </c>
      <c r="B471" t="s">
        <v>531</v>
      </c>
      <c r="C471" t="s">
        <v>532</v>
      </c>
      <c r="D471" s="20">
        <v>-1354551</v>
      </c>
      <c r="E471" s="149"/>
    </row>
    <row r="472" spans="1:5" x14ac:dyDescent="0.2">
      <c r="A472" s="150">
        <f t="shared" si="7"/>
        <v>10</v>
      </c>
      <c r="B472" t="s">
        <v>535</v>
      </c>
      <c r="C472" t="s">
        <v>536</v>
      </c>
      <c r="D472" s="20">
        <v>-903034</v>
      </c>
      <c r="E472" s="149"/>
    </row>
    <row r="473" spans="1:5" x14ac:dyDescent="0.2">
      <c r="A473" s="150">
        <f t="shared" si="7"/>
        <v>0</v>
      </c>
      <c r="D473" s="20"/>
      <c r="E473" s="149"/>
    </row>
    <row r="474" spans="1:5" x14ac:dyDescent="0.2">
      <c r="A474" s="150">
        <f t="shared" si="7"/>
        <v>8</v>
      </c>
      <c r="B474" t="s">
        <v>539</v>
      </c>
      <c r="C474" t="s">
        <v>540</v>
      </c>
      <c r="D474" s="20">
        <v>0</v>
      </c>
      <c r="E474" s="149"/>
    </row>
    <row r="475" spans="1:5" x14ac:dyDescent="0.2">
      <c r="A475" s="150">
        <f t="shared" si="7"/>
        <v>10</v>
      </c>
      <c r="B475" t="s">
        <v>543</v>
      </c>
      <c r="C475" t="s">
        <v>544</v>
      </c>
      <c r="D475" s="20">
        <v>0</v>
      </c>
      <c r="E475" s="149"/>
    </row>
    <row r="476" spans="1:5" x14ac:dyDescent="0.2">
      <c r="A476" s="150">
        <f t="shared" si="7"/>
        <v>10</v>
      </c>
      <c r="B476" t="s">
        <v>545</v>
      </c>
      <c r="C476" t="s">
        <v>546</v>
      </c>
      <c r="D476" s="20">
        <v>0</v>
      </c>
      <c r="E476" s="149"/>
    </row>
    <row r="477" spans="1:5" x14ac:dyDescent="0.2">
      <c r="A477" s="150">
        <f t="shared" si="7"/>
        <v>10</v>
      </c>
      <c r="B477" t="s">
        <v>549</v>
      </c>
      <c r="C477" t="s">
        <v>550</v>
      </c>
      <c r="D477" s="20">
        <v>0</v>
      </c>
      <c r="E477" s="149"/>
    </row>
    <row r="478" spans="1:5" x14ac:dyDescent="0.2">
      <c r="A478" s="150">
        <f t="shared" si="7"/>
        <v>0</v>
      </c>
      <c r="D478" s="20"/>
      <c r="E478" s="149"/>
    </row>
    <row r="479" spans="1:5" x14ac:dyDescent="0.2">
      <c r="A479" s="150">
        <f t="shared" si="7"/>
        <v>6</v>
      </c>
      <c r="B479" t="s">
        <v>553</v>
      </c>
      <c r="C479" t="s">
        <v>554</v>
      </c>
      <c r="D479" s="20">
        <v>-5427009.179999995</v>
      </c>
      <c r="E479" s="149"/>
    </row>
    <row r="480" spans="1:5" x14ac:dyDescent="0.2">
      <c r="A480" s="150">
        <f t="shared" si="7"/>
        <v>8</v>
      </c>
      <c r="B480" t="s">
        <v>556</v>
      </c>
      <c r="C480" t="s">
        <v>557</v>
      </c>
      <c r="D480" s="20">
        <v>-5427009.179999995</v>
      </c>
      <c r="E480" s="149"/>
    </row>
    <row r="481" spans="1:5" x14ac:dyDescent="0.2">
      <c r="A481" s="150">
        <f t="shared" si="7"/>
        <v>10</v>
      </c>
      <c r="B481" t="s">
        <v>559</v>
      </c>
      <c r="C481" t="s">
        <v>560</v>
      </c>
      <c r="D481" s="20">
        <v>-5427009.179999995</v>
      </c>
      <c r="E481" s="149"/>
    </row>
    <row r="482" spans="1:5" x14ac:dyDescent="0.2">
      <c r="A482" s="150">
        <f t="shared" si="7"/>
        <v>0</v>
      </c>
      <c r="D482" s="20"/>
      <c r="E482" s="149"/>
    </row>
    <row r="483" spans="1:5" x14ac:dyDescent="0.2">
      <c r="A483" s="214">
        <f t="shared" si="7"/>
        <v>4</v>
      </c>
      <c r="B483" s="24" t="s">
        <v>563</v>
      </c>
      <c r="C483" s="24" t="s">
        <v>44</v>
      </c>
      <c r="D483" s="25">
        <v>-58770963.669999994</v>
      </c>
      <c r="E483" s="149"/>
    </row>
    <row r="484" spans="1:5" x14ac:dyDescent="0.2">
      <c r="A484" s="150">
        <f t="shared" si="7"/>
        <v>6</v>
      </c>
      <c r="B484" t="s">
        <v>564</v>
      </c>
      <c r="C484" t="s">
        <v>565</v>
      </c>
      <c r="D484" s="20">
        <v>-34604831</v>
      </c>
      <c r="E484" s="149"/>
    </row>
    <row r="485" spans="1:5" x14ac:dyDescent="0.2">
      <c r="A485" s="150">
        <f t="shared" si="7"/>
        <v>8</v>
      </c>
      <c r="B485" t="s">
        <v>566</v>
      </c>
      <c r="C485" t="s">
        <v>567</v>
      </c>
      <c r="D485" s="20">
        <v>-34604831</v>
      </c>
      <c r="E485" s="149"/>
    </row>
    <row r="486" spans="1:5" x14ac:dyDescent="0.2">
      <c r="A486" s="150">
        <f t="shared" si="7"/>
        <v>10</v>
      </c>
      <c r="B486" t="s">
        <v>568</v>
      </c>
      <c r="C486" t="s">
        <v>569</v>
      </c>
      <c r="D486" s="20">
        <v>-34604831</v>
      </c>
      <c r="E486" s="149"/>
    </row>
    <row r="487" spans="1:5" x14ac:dyDescent="0.2">
      <c r="A487" s="150">
        <f t="shared" si="7"/>
        <v>0</v>
      </c>
      <c r="D487" s="20"/>
      <c r="E487" s="149"/>
    </row>
    <row r="488" spans="1:5" x14ac:dyDescent="0.2">
      <c r="A488" s="150">
        <f t="shared" si="7"/>
        <v>6</v>
      </c>
      <c r="B488" t="s">
        <v>570</v>
      </c>
      <c r="C488" t="s">
        <v>571</v>
      </c>
      <c r="D488" s="20">
        <v>-21631346.669999994</v>
      </c>
      <c r="E488" s="149"/>
    </row>
    <row r="489" spans="1:5" x14ac:dyDescent="0.2">
      <c r="A489" s="150">
        <f t="shared" si="7"/>
        <v>8</v>
      </c>
      <c r="B489" t="s">
        <v>572</v>
      </c>
      <c r="C489" t="s">
        <v>573</v>
      </c>
      <c r="D489" s="20">
        <v>-21631346.669999994</v>
      </c>
      <c r="E489" s="149"/>
    </row>
    <row r="490" spans="1:5" x14ac:dyDescent="0.2">
      <c r="A490" s="150">
        <f t="shared" si="7"/>
        <v>10</v>
      </c>
      <c r="B490" t="s">
        <v>574</v>
      </c>
      <c r="C490" t="s">
        <v>573</v>
      </c>
      <c r="D490" s="20">
        <v>-21631346.669999994</v>
      </c>
      <c r="E490" s="149"/>
    </row>
    <row r="491" spans="1:5" x14ac:dyDescent="0.2">
      <c r="A491" s="150">
        <f t="shared" si="7"/>
        <v>0</v>
      </c>
      <c r="D491" s="20"/>
      <c r="E491" s="149"/>
    </row>
    <row r="492" spans="1:5" x14ac:dyDescent="0.2">
      <c r="A492" s="150">
        <f t="shared" si="7"/>
        <v>6</v>
      </c>
      <c r="B492" t="s">
        <v>575</v>
      </c>
      <c r="C492" t="s">
        <v>576</v>
      </c>
      <c r="D492" s="20">
        <v>-809690</v>
      </c>
      <c r="E492" s="149"/>
    </row>
    <row r="493" spans="1:5" x14ac:dyDescent="0.2">
      <c r="A493" s="150">
        <f t="shared" si="7"/>
        <v>8</v>
      </c>
      <c r="B493" t="s">
        <v>577</v>
      </c>
      <c r="C493" t="s">
        <v>576</v>
      </c>
      <c r="D493" s="20">
        <v>-809690</v>
      </c>
      <c r="E493" s="149"/>
    </row>
    <row r="494" spans="1:5" x14ac:dyDescent="0.2">
      <c r="A494" s="150">
        <f t="shared" si="7"/>
        <v>10</v>
      </c>
      <c r="B494" t="s">
        <v>578</v>
      </c>
      <c r="C494" t="s">
        <v>579</v>
      </c>
      <c r="D494" s="20">
        <v>-809690</v>
      </c>
      <c r="E494" s="149"/>
    </row>
    <row r="495" spans="1:5" x14ac:dyDescent="0.2">
      <c r="A495" s="150">
        <f t="shared" si="7"/>
        <v>0</v>
      </c>
      <c r="D495" s="20"/>
      <c r="E495" s="149"/>
    </row>
    <row r="496" spans="1:5" x14ac:dyDescent="0.2">
      <c r="A496" s="150">
        <f t="shared" si="7"/>
        <v>6</v>
      </c>
      <c r="B496" t="s">
        <v>580</v>
      </c>
      <c r="C496" t="s">
        <v>581</v>
      </c>
      <c r="D496" s="20">
        <v>-1725096</v>
      </c>
      <c r="E496" s="149"/>
    </row>
    <row r="497" spans="1:5" x14ac:dyDescent="0.2">
      <c r="A497" s="150">
        <f t="shared" si="7"/>
        <v>8</v>
      </c>
      <c r="B497" t="s">
        <v>582</v>
      </c>
      <c r="C497" t="s">
        <v>583</v>
      </c>
      <c r="D497" s="20">
        <v>-1725096</v>
      </c>
      <c r="E497" s="149"/>
    </row>
    <row r="498" spans="1:5" x14ac:dyDescent="0.2">
      <c r="A498" s="150">
        <f t="shared" si="7"/>
        <v>10</v>
      </c>
      <c r="B498" t="s">
        <v>584</v>
      </c>
      <c r="C498" t="s">
        <v>583</v>
      </c>
      <c r="D498" s="20">
        <v>-1725096</v>
      </c>
      <c r="E498" s="149"/>
    </row>
    <row r="499" spans="1:5" x14ac:dyDescent="0.2">
      <c r="A499" s="150">
        <f t="shared" si="7"/>
        <v>0</v>
      </c>
      <c r="D499" s="20"/>
      <c r="E499" s="149"/>
    </row>
    <row r="500" spans="1:5" x14ac:dyDescent="0.2">
      <c r="A500" s="214">
        <f t="shared" si="7"/>
        <v>4</v>
      </c>
      <c r="B500" s="24" t="s">
        <v>585</v>
      </c>
      <c r="C500" s="24" t="s">
        <v>45</v>
      </c>
      <c r="D500" s="25">
        <v>-31876294.509999938</v>
      </c>
      <c r="E500" s="149"/>
    </row>
    <row r="501" spans="1:5" x14ac:dyDescent="0.2">
      <c r="A501" s="150">
        <f t="shared" si="7"/>
        <v>6</v>
      </c>
      <c r="B501" t="s">
        <v>586</v>
      </c>
      <c r="C501" t="s">
        <v>587</v>
      </c>
      <c r="D501" s="20">
        <v>-152746</v>
      </c>
      <c r="E501" s="149"/>
    </row>
    <row r="502" spans="1:5" x14ac:dyDescent="0.2">
      <c r="A502" s="150">
        <f t="shared" si="7"/>
        <v>8</v>
      </c>
      <c r="B502" t="s">
        <v>588</v>
      </c>
      <c r="C502" t="s">
        <v>589</v>
      </c>
      <c r="D502" s="20">
        <v>-152746</v>
      </c>
      <c r="E502" s="149"/>
    </row>
    <row r="503" spans="1:5" x14ac:dyDescent="0.2">
      <c r="A503" s="150">
        <f t="shared" si="7"/>
        <v>10</v>
      </c>
      <c r="B503" t="s">
        <v>590</v>
      </c>
      <c r="C503" t="s">
        <v>591</v>
      </c>
      <c r="D503" s="20">
        <v>-152746</v>
      </c>
      <c r="E503" s="149"/>
    </row>
    <row r="504" spans="1:5" x14ac:dyDescent="0.2">
      <c r="A504" s="150">
        <f t="shared" si="7"/>
        <v>0</v>
      </c>
      <c r="D504" s="20"/>
      <c r="E504" s="149"/>
    </row>
    <row r="505" spans="1:5" x14ac:dyDescent="0.2">
      <c r="A505" s="150">
        <f t="shared" si="7"/>
        <v>6</v>
      </c>
      <c r="B505" t="s">
        <v>592</v>
      </c>
      <c r="C505" t="s">
        <v>593</v>
      </c>
      <c r="D505" s="20">
        <v>-3106210</v>
      </c>
      <c r="E505" s="149"/>
    </row>
    <row r="506" spans="1:5" x14ac:dyDescent="0.2">
      <c r="A506" s="150">
        <f t="shared" si="7"/>
        <v>8</v>
      </c>
      <c r="B506" t="s">
        <v>594</v>
      </c>
      <c r="C506" t="s">
        <v>595</v>
      </c>
      <c r="D506" s="20">
        <v>-3106210</v>
      </c>
      <c r="E506" s="149"/>
    </row>
    <row r="507" spans="1:5" x14ac:dyDescent="0.2">
      <c r="A507" s="150">
        <f t="shared" si="7"/>
        <v>10</v>
      </c>
      <c r="B507" t="s">
        <v>596</v>
      </c>
      <c r="C507" t="s">
        <v>597</v>
      </c>
      <c r="D507" s="20">
        <v>-1958294</v>
      </c>
      <c r="E507" s="149"/>
    </row>
    <row r="508" spans="1:5" x14ac:dyDescent="0.2">
      <c r="A508" s="150">
        <f t="shared" si="7"/>
        <v>10</v>
      </c>
      <c r="B508" t="s">
        <v>598</v>
      </c>
      <c r="C508" t="s">
        <v>599</v>
      </c>
      <c r="D508" s="20">
        <v>-964616</v>
      </c>
      <c r="E508" s="149"/>
    </row>
    <row r="509" spans="1:5" x14ac:dyDescent="0.2">
      <c r="A509" s="150">
        <f t="shared" si="7"/>
        <v>10</v>
      </c>
      <c r="B509" t="s">
        <v>600</v>
      </c>
      <c r="C509" t="s">
        <v>601</v>
      </c>
      <c r="D509" s="20">
        <v>-92350</v>
      </c>
      <c r="E509" s="149"/>
    </row>
    <row r="510" spans="1:5" x14ac:dyDescent="0.2">
      <c r="A510" s="150">
        <f t="shared" si="7"/>
        <v>10</v>
      </c>
      <c r="B510" t="s">
        <v>602</v>
      </c>
      <c r="C510" t="s">
        <v>603</v>
      </c>
      <c r="D510" s="20">
        <v>-90950</v>
      </c>
      <c r="E510" s="149"/>
    </row>
    <row r="511" spans="1:5" x14ac:dyDescent="0.2">
      <c r="A511" s="150">
        <f t="shared" si="7"/>
        <v>0</v>
      </c>
      <c r="D511" s="20"/>
      <c r="E511" s="149"/>
    </row>
    <row r="512" spans="1:5" x14ac:dyDescent="0.2">
      <c r="A512" s="150">
        <f t="shared" si="7"/>
        <v>6</v>
      </c>
      <c r="B512" t="s">
        <v>604</v>
      </c>
      <c r="C512" t="s">
        <v>605</v>
      </c>
      <c r="D512" s="20">
        <v>-466028</v>
      </c>
      <c r="E512" s="149"/>
    </row>
    <row r="513" spans="1:5" x14ac:dyDescent="0.2">
      <c r="A513" s="150">
        <f t="shared" si="7"/>
        <v>8</v>
      </c>
      <c r="B513" t="s">
        <v>606</v>
      </c>
      <c r="C513" t="s">
        <v>607</v>
      </c>
      <c r="D513" s="20">
        <v>-466028</v>
      </c>
      <c r="E513" s="149"/>
    </row>
    <row r="514" spans="1:5" x14ac:dyDescent="0.2">
      <c r="A514" s="150">
        <f t="shared" si="7"/>
        <v>10</v>
      </c>
      <c r="B514" t="s">
        <v>608</v>
      </c>
      <c r="C514" t="s">
        <v>609</v>
      </c>
      <c r="D514" s="20">
        <v>-466028</v>
      </c>
      <c r="E514" s="149"/>
    </row>
    <row r="515" spans="1:5" x14ac:dyDescent="0.2">
      <c r="A515" s="150">
        <f t="shared" ref="A515:A578" si="8">+LEN(B515)</f>
        <v>0</v>
      </c>
      <c r="D515" s="20"/>
      <c r="E515" s="149"/>
    </row>
    <row r="516" spans="1:5" x14ac:dyDescent="0.2">
      <c r="A516" s="150">
        <f t="shared" si="8"/>
        <v>6</v>
      </c>
      <c r="B516" t="s">
        <v>610</v>
      </c>
      <c r="C516" t="s">
        <v>611</v>
      </c>
      <c r="D516" s="20">
        <v>-6237300.9999999404</v>
      </c>
      <c r="E516" s="149"/>
    </row>
    <row r="517" spans="1:5" x14ac:dyDescent="0.2">
      <c r="A517" s="150">
        <f t="shared" si="8"/>
        <v>8</v>
      </c>
      <c r="B517" t="s">
        <v>612</v>
      </c>
      <c r="C517" t="s">
        <v>613</v>
      </c>
      <c r="D517" s="20">
        <v>-6237300.9999999404</v>
      </c>
      <c r="E517" s="149"/>
    </row>
    <row r="518" spans="1:5" x14ac:dyDescent="0.2">
      <c r="A518" s="150">
        <f t="shared" si="8"/>
        <v>10</v>
      </c>
      <c r="B518" t="s">
        <v>614</v>
      </c>
      <c r="C518" t="s">
        <v>615</v>
      </c>
      <c r="D518" s="20">
        <v>-12293</v>
      </c>
      <c r="E518" s="149"/>
    </row>
    <row r="519" spans="1:5" x14ac:dyDescent="0.2">
      <c r="A519" s="150">
        <f t="shared" si="8"/>
        <v>10</v>
      </c>
      <c r="B519" t="s">
        <v>616</v>
      </c>
      <c r="C519" t="s">
        <v>617</v>
      </c>
      <c r="D519" s="20">
        <v>-6225007.9999999404</v>
      </c>
      <c r="E519" s="149"/>
    </row>
    <row r="520" spans="1:5" x14ac:dyDescent="0.2">
      <c r="A520" s="150">
        <f t="shared" si="8"/>
        <v>0</v>
      </c>
      <c r="D520" s="20"/>
      <c r="E520" s="149"/>
    </row>
    <row r="521" spans="1:5" x14ac:dyDescent="0.2">
      <c r="A521" s="150">
        <f t="shared" si="8"/>
        <v>6</v>
      </c>
      <c r="B521" t="s">
        <v>619</v>
      </c>
      <c r="C521" t="s">
        <v>620</v>
      </c>
      <c r="D521" s="20">
        <v>-10122000</v>
      </c>
      <c r="E521" s="149"/>
    </row>
    <row r="522" spans="1:5" x14ac:dyDescent="0.2">
      <c r="A522" s="150">
        <f t="shared" si="8"/>
        <v>8</v>
      </c>
      <c r="B522" t="s">
        <v>621</v>
      </c>
      <c r="C522" t="s">
        <v>622</v>
      </c>
      <c r="D522" s="20">
        <v>-10122000</v>
      </c>
      <c r="E522" s="149"/>
    </row>
    <row r="523" spans="1:5" x14ac:dyDescent="0.2">
      <c r="A523" s="150">
        <f t="shared" si="8"/>
        <v>10</v>
      </c>
      <c r="B523" t="s">
        <v>624</v>
      </c>
      <c r="C523" t="s">
        <v>622</v>
      </c>
      <c r="D523" s="20">
        <v>-10122000</v>
      </c>
      <c r="E523" s="149"/>
    </row>
    <row r="524" spans="1:5" x14ac:dyDescent="0.2">
      <c r="A524" s="150">
        <f t="shared" si="8"/>
        <v>0</v>
      </c>
      <c r="D524" s="20"/>
      <c r="E524" s="149"/>
    </row>
    <row r="525" spans="1:5" x14ac:dyDescent="0.2">
      <c r="A525" s="150">
        <f t="shared" si="8"/>
        <v>6</v>
      </c>
      <c r="B525" t="s">
        <v>627</v>
      </c>
      <c r="C525" t="s">
        <v>628</v>
      </c>
      <c r="D525" s="20">
        <v>-11043516</v>
      </c>
      <c r="E525" s="149"/>
    </row>
    <row r="526" spans="1:5" x14ac:dyDescent="0.2">
      <c r="A526" s="150">
        <f t="shared" si="8"/>
        <v>8</v>
      </c>
      <c r="B526" t="s">
        <v>631</v>
      </c>
      <c r="C526" t="s">
        <v>632</v>
      </c>
      <c r="D526" s="20">
        <v>-11043516</v>
      </c>
      <c r="E526" s="149"/>
    </row>
    <row r="527" spans="1:5" x14ac:dyDescent="0.2">
      <c r="A527" s="150">
        <f t="shared" si="8"/>
        <v>10</v>
      </c>
      <c r="B527" t="s">
        <v>635</v>
      </c>
      <c r="C527" t="s">
        <v>636</v>
      </c>
      <c r="D527" s="20">
        <v>-3957571</v>
      </c>
      <c r="E527" s="149"/>
    </row>
    <row r="528" spans="1:5" x14ac:dyDescent="0.2">
      <c r="A528" s="150">
        <f t="shared" si="8"/>
        <v>10</v>
      </c>
      <c r="B528" t="s">
        <v>637</v>
      </c>
      <c r="C528" t="s">
        <v>638</v>
      </c>
      <c r="D528" s="20">
        <v>-7085945</v>
      </c>
      <c r="E528" s="149"/>
    </row>
    <row r="529" spans="1:5" x14ac:dyDescent="0.2">
      <c r="A529" s="150">
        <f t="shared" si="8"/>
        <v>0</v>
      </c>
      <c r="D529" s="20"/>
      <c r="E529" s="149"/>
    </row>
    <row r="530" spans="1:5" x14ac:dyDescent="0.2">
      <c r="A530" s="150">
        <f t="shared" si="8"/>
        <v>6</v>
      </c>
      <c r="B530" t="s">
        <v>650</v>
      </c>
      <c r="C530" t="s">
        <v>651</v>
      </c>
      <c r="D530" s="20">
        <v>-748493.50999999978</v>
      </c>
      <c r="E530" s="149"/>
    </row>
    <row r="531" spans="1:5" x14ac:dyDescent="0.2">
      <c r="A531" s="150">
        <f t="shared" si="8"/>
        <v>8</v>
      </c>
      <c r="B531" t="s">
        <v>653</v>
      </c>
      <c r="C531" t="s">
        <v>651</v>
      </c>
      <c r="D531" s="20">
        <v>-748493.50999999978</v>
      </c>
      <c r="E531" s="149"/>
    </row>
    <row r="532" spans="1:5" x14ac:dyDescent="0.2">
      <c r="A532" s="150">
        <f t="shared" si="8"/>
        <v>10</v>
      </c>
      <c r="B532" t="s">
        <v>1520</v>
      </c>
      <c r="C532" t="s">
        <v>1521</v>
      </c>
      <c r="D532" s="20">
        <v>-748493.50999999978</v>
      </c>
      <c r="E532" s="149"/>
    </row>
    <row r="533" spans="1:5" x14ac:dyDescent="0.2">
      <c r="A533" s="150">
        <f t="shared" si="8"/>
        <v>0</v>
      </c>
      <c r="D533" s="20"/>
      <c r="E533" s="149"/>
    </row>
    <row r="534" spans="1:5" x14ac:dyDescent="0.2">
      <c r="A534" s="214">
        <f t="shared" si="8"/>
        <v>4</v>
      </c>
      <c r="B534" s="24" t="s">
        <v>661</v>
      </c>
      <c r="C534" s="24" t="s">
        <v>46</v>
      </c>
      <c r="D534" s="25">
        <v>-141151027.56999999</v>
      </c>
      <c r="E534" s="149"/>
    </row>
    <row r="535" spans="1:5" x14ac:dyDescent="0.2">
      <c r="A535" s="150">
        <f t="shared" si="8"/>
        <v>6</v>
      </c>
      <c r="B535" t="s">
        <v>662</v>
      </c>
      <c r="C535" t="s">
        <v>663</v>
      </c>
      <c r="D535" s="20">
        <v>-49693189.5</v>
      </c>
      <c r="E535" s="149"/>
    </row>
    <row r="536" spans="1:5" x14ac:dyDescent="0.2">
      <c r="A536" s="150">
        <f t="shared" si="8"/>
        <v>8</v>
      </c>
      <c r="B536" t="s">
        <v>664</v>
      </c>
      <c r="C536" t="s">
        <v>665</v>
      </c>
      <c r="D536" s="20">
        <v>-7702931.5</v>
      </c>
      <c r="E536" s="149"/>
    </row>
    <row r="537" spans="1:5" x14ac:dyDescent="0.2">
      <c r="A537" s="150">
        <f t="shared" si="8"/>
        <v>10</v>
      </c>
      <c r="B537" t="s">
        <v>666</v>
      </c>
      <c r="C537" t="s">
        <v>667</v>
      </c>
      <c r="D537" s="20">
        <v>-7637340.5</v>
      </c>
      <c r="E537" s="149"/>
    </row>
    <row r="538" spans="1:5" x14ac:dyDescent="0.2">
      <c r="A538" s="150">
        <f t="shared" si="8"/>
        <v>10</v>
      </c>
      <c r="B538" t="s">
        <v>668</v>
      </c>
      <c r="C538" t="s">
        <v>669</v>
      </c>
      <c r="D538" s="20">
        <v>-65591</v>
      </c>
      <c r="E538" s="149"/>
    </row>
    <row r="539" spans="1:5" x14ac:dyDescent="0.2">
      <c r="A539" s="150">
        <f t="shared" si="8"/>
        <v>0</v>
      </c>
      <c r="D539" s="20"/>
      <c r="E539" s="149"/>
    </row>
    <row r="540" spans="1:5" x14ac:dyDescent="0.2">
      <c r="A540" s="150">
        <f t="shared" si="8"/>
        <v>8</v>
      </c>
      <c r="B540" t="s">
        <v>671</v>
      </c>
      <c r="C540" t="s">
        <v>672</v>
      </c>
      <c r="D540" s="20">
        <v>-102517</v>
      </c>
      <c r="E540" s="149"/>
    </row>
    <row r="541" spans="1:5" x14ac:dyDescent="0.2">
      <c r="A541" s="150">
        <f t="shared" si="8"/>
        <v>10</v>
      </c>
      <c r="B541" t="s">
        <v>674</v>
      </c>
      <c r="C541" t="s">
        <v>675</v>
      </c>
      <c r="D541" s="20">
        <v>-102408</v>
      </c>
      <c r="E541" s="149"/>
    </row>
    <row r="542" spans="1:5" x14ac:dyDescent="0.2">
      <c r="A542" s="150">
        <f t="shared" si="8"/>
        <v>10</v>
      </c>
      <c r="B542" t="s">
        <v>1460</v>
      </c>
      <c r="C542" t="s">
        <v>1459</v>
      </c>
      <c r="D542" s="20">
        <v>-109</v>
      </c>
      <c r="E542" s="149"/>
    </row>
    <row r="543" spans="1:5" x14ac:dyDescent="0.2">
      <c r="A543" s="150">
        <f t="shared" si="8"/>
        <v>0</v>
      </c>
      <c r="D543" s="20"/>
      <c r="E543" s="149"/>
    </row>
    <row r="544" spans="1:5" x14ac:dyDescent="0.2">
      <c r="A544" s="150">
        <f t="shared" si="8"/>
        <v>8</v>
      </c>
      <c r="B544" t="s">
        <v>678</v>
      </c>
      <c r="C544" t="s">
        <v>679</v>
      </c>
      <c r="D544" s="20">
        <v>-955049</v>
      </c>
      <c r="E544" s="149"/>
    </row>
    <row r="545" spans="1:5" x14ac:dyDescent="0.2">
      <c r="A545" s="150">
        <f t="shared" si="8"/>
        <v>10</v>
      </c>
      <c r="B545" t="s">
        <v>681</v>
      </c>
      <c r="C545" t="s">
        <v>682</v>
      </c>
      <c r="D545" s="20">
        <v>-955049</v>
      </c>
      <c r="E545" s="149"/>
    </row>
    <row r="546" spans="1:5" x14ac:dyDescent="0.2">
      <c r="A546" s="150">
        <f t="shared" si="8"/>
        <v>0</v>
      </c>
      <c r="D546" s="20"/>
      <c r="E546" s="149"/>
    </row>
    <row r="547" spans="1:5" x14ac:dyDescent="0.2">
      <c r="A547" s="150">
        <f t="shared" si="8"/>
        <v>8</v>
      </c>
      <c r="B547" t="s">
        <v>685</v>
      </c>
      <c r="C547" t="s">
        <v>686</v>
      </c>
      <c r="D547" s="20">
        <v>-221418.00000000373</v>
      </c>
      <c r="E547" s="149"/>
    </row>
    <row r="548" spans="1:5" x14ac:dyDescent="0.2">
      <c r="A548" s="150">
        <f t="shared" si="8"/>
        <v>10</v>
      </c>
      <c r="B548" t="s">
        <v>689</v>
      </c>
      <c r="C548" t="s">
        <v>690</v>
      </c>
      <c r="D548" s="20">
        <v>-221418.00000000373</v>
      </c>
      <c r="E548" s="149"/>
    </row>
    <row r="549" spans="1:5" x14ac:dyDescent="0.2">
      <c r="A549" s="150">
        <f t="shared" si="8"/>
        <v>0</v>
      </c>
      <c r="D549" s="20"/>
      <c r="E549" s="149"/>
    </row>
    <row r="550" spans="1:5" x14ac:dyDescent="0.2">
      <c r="A550" s="150">
        <f t="shared" si="8"/>
        <v>8</v>
      </c>
      <c r="B550" t="s">
        <v>1907</v>
      </c>
      <c r="C550" t="s">
        <v>1908</v>
      </c>
      <c r="D550" s="20">
        <v>-49916</v>
      </c>
      <c r="E550" s="149"/>
    </row>
    <row r="551" spans="1:5" x14ac:dyDescent="0.2">
      <c r="A551" s="150">
        <f t="shared" si="8"/>
        <v>10</v>
      </c>
      <c r="B551" t="s">
        <v>1909</v>
      </c>
      <c r="C551" t="s">
        <v>1910</v>
      </c>
      <c r="D551" s="20">
        <v>-49916</v>
      </c>
      <c r="E551" s="149"/>
    </row>
    <row r="552" spans="1:5" x14ac:dyDescent="0.2">
      <c r="A552" s="150">
        <f t="shared" si="8"/>
        <v>0</v>
      </c>
      <c r="D552" s="20"/>
      <c r="E552" s="149"/>
    </row>
    <row r="553" spans="1:5" x14ac:dyDescent="0.2">
      <c r="A553" s="150">
        <f t="shared" si="8"/>
        <v>8</v>
      </c>
      <c r="B553" t="s">
        <v>692</v>
      </c>
      <c r="C553" t="s">
        <v>693</v>
      </c>
      <c r="D553" s="20">
        <v>-139295</v>
      </c>
      <c r="E553" s="149"/>
    </row>
    <row r="554" spans="1:5" x14ac:dyDescent="0.2">
      <c r="A554" s="150">
        <f t="shared" si="8"/>
        <v>10</v>
      </c>
      <c r="B554" t="s">
        <v>695</v>
      </c>
      <c r="C554" t="s">
        <v>696</v>
      </c>
      <c r="D554" s="20">
        <v>-139295</v>
      </c>
      <c r="E554" s="149"/>
    </row>
    <row r="555" spans="1:5" x14ac:dyDescent="0.2">
      <c r="A555" s="150">
        <f t="shared" si="8"/>
        <v>0</v>
      </c>
      <c r="D555" s="20"/>
      <c r="E555" s="149"/>
    </row>
    <row r="556" spans="1:5" x14ac:dyDescent="0.2">
      <c r="A556" s="150">
        <f t="shared" si="8"/>
        <v>8</v>
      </c>
      <c r="B556" t="s">
        <v>702</v>
      </c>
      <c r="C556" t="s">
        <v>703</v>
      </c>
      <c r="D556" s="20">
        <v>-451518</v>
      </c>
      <c r="E556" s="149"/>
    </row>
    <row r="557" spans="1:5" x14ac:dyDescent="0.2">
      <c r="A557" s="150">
        <f t="shared" si="8"/>
        <v>10</v>
      </c>
      <c r="B557" t="s">
        <v>705</v>
      </c>
      <c r="C557" t="s">
        <v>706</v>
      </c>
      <c r="D557" s="20">
        <v>-451518</v>
      </c>
      <c r="E557" s="149"/>
    </row>
    <row r="558" spans="1:5" x14ac:dyDescent="0.2">
      <c r="A558" s="150">
        <f t="shared" si="8"/>
        <v>0</v>
      </c>
      <c r="D558" s="20"/>
      <c r="E558" s="149"/>
    </row>
    <row r="559" spans="1:5" x14ac:dyDescent="0.2">
      <c r="A559" s="150">
        <f t="shared" si="8"/>
        <v>8</v>
      </c>
      <c r="B559" t="s">
        <v>709</v>
      </c>
      <c r="C559" t="s">
        <v>710</v>
      </c>
      <c r="D559" s="20">
        <v>-1191880</v>
      </c>
      <c r="E559" s="149"/>
    </row>
    <row r="560" spans="1:5" x14ac:dyDescent="0.2">
      <c r="A560" s="150">
        <f t="shared" si="8"/>
        <v>10</v>
      </c>
      <c r="B560" t="s">
        <v>711</v>
      </c>
      <c r="C560" t="s">
        <v>712</v>
      </c>
      <c r="D560" s="20">
        <v>-1191880</v>
      </c>
      <c r="E560" s="149"/>
    </row>
    <row r="561" spans="1:5" x14ac:dyDescent="0.2">
      <c r="A561" s="150">
        <f t="shared" si="8"/>
        <v>0</v>
      </c>
      <c r="D561" s="20"/>
      <c r="E561" s="149"/>
    </row>
    <row r="562" spans="1:5" x14ac:dyDescent="0.2">
      <c r="A562" s="150">
        <f t="shared" si="8"/>
        <v>8</v>
      </c>
      <c r="B562" t="s">
        <v>713</v>
      </c>
      <c r="C562" t="s">
        <v>714</v>
      </c>
      <c r="D562" s="20">
        <v>-38878665</v>
      </c>
      <c r="E562" s="149"/>
    </row>
    <row r="563" spans="1:5" x14ac:dyDescent="0.2">
      <c r="A563" s="150">
        <f t="shared" si="8"/>
        <v>10</v>
      </c>
      <c r="B563" t="s">
        <v>715</v>
      </c>
      <c r="C563" t="s">
        <v>716</v>
      </c>
      <c r="D563" s="20">
        <v>-38878665</v>
      </c>
      <c r="E563" s="149"/>
    </row>
    <row r="564" spans="1:5" x14ac:dyDescent="0.2">
      <c r="A564" s="150">
        <f t="shared" si="8"/>
        <v>0</v>
      </c>
      <c r="D564" s="20"/>
      <c r="E564" s="149"/>
    </row>
    <row r="565" spans="1:5" x14ac:dyDescent="0.2">
      <c r="A565" s="150">
        <f t="shared" si="8"/>
        <v>6</v>
      </c>
      <c r="B565" t="s">
        <v>718</v>
      </c>
      <c r="C565" t="s">
        <v>719</v>
      </c>
      <c r="D565" s="20">
        <v>-4759213.0700000012</v>
      </c>
      <c r="E565" s="149"/>
    </row>
    <row r="566" spans="1:5" x14ac:dyDescent="0.2">
      <c r="A566" s="150">
        <f t="shared" si="8"/>
        <v>8</v>
      </c>
      <c r="B566" t="s">
        <v>720</v>
      </c>
      <c r="C566" t="s">
        <v>721</v>
      </c>
      <c r="D566" s="20">
        <v>-4759213.0700000012</v>
      </c>
      <c r="E566" s="149"/>
    </row>
    <row r="567" spans="1:5" x14ac:dyDescent="0.2">
      <c r="A567" s="150">
        <f t="shared" si="8"/>
        <v>10</v>
      </c>
      <c r="B567" t="s">
        <v>722</v>
      </c>
      <c r="C567" t="s">
        <v>110</v>
      </c>
      <c r="D567" s="20">
        <v>-4759213.0700000012</v>
      </c>
      <c r="E567" s="149"/>
    </row>
    <row r="568" spans="1:5" x14ac:dyDescent="0.2">
      <c r="A568" s="150">
        <f t="shared" si="8"/>
        <v>0</v>
      </c>
      <c r="D568" s="20"/>
      <c r="E568" s="149"/>
    </row>
    <row r="569" spans="1:5" x14ac:dyDescent="0.2">
      <c r="A569" s="150">
        <f t="shared" si="8"/>
        <v>6</v>
      </c>
      <c r="B569" t="s">
        <v>723</v>
      </c>
      <c r="C569" t="s">
        <v>724</v>
      </c>
      <c r="D569" s="20">
        <v>-79301948</v>
      </c>
      <c r="E569" s="149"/>
    </row>
    <row r="570" spans="1:5" x14ac:dyDescent="0.2">
      <c r="A570" s="150">
        <f t="shared" si="8"/>
        <v>8</v>
      </c>
      <c r="B570" t="s">
        <v>725</v>
      </c>
      <c r="C570" t="s">
        <v>726</v>
      </c>
      <c r="D570" s="20">
        <v>-79301948</v>
      </c>
      <c r="E570" s="149"/>
    </row>
    <row r="571" spans="1:5" x14ac:dyDescent="0.2">
      <c r="A571" s="150">
        <f t="shared" si="8"/>
        <v>10</v>
      </c>
      <c r="B571" t="s">
        <v>728</v>
      </c>
      <c r="C571" t="s">
        <v>729</v>
      </c>
      <c r="D571" s="20">
        <v>-76460723</v>
      </c>
      <c r="E571" s="149"/>
    </row>
    <row r="572" spans="1:5" x14ac:dyDescent="0.2">
      <c r="A572" s="150">
        <f t="shared" si="8"/>
        <v>10</v>
      </c>
      <c r="B572" t="s">
        <v>732</v>
      </c>
      <c r="C572" t="s">
        <v>733</v>
      </c>
      <c r="D572" s="20">
        <v>-276772</v>
      </c>
      <c r="E572" s="149"/>
    </row>
    <row r="573" spans="1:5" x14ac:dyDescent="0.2">
      <c r="A573" s="150">
        <f t="shared" si="8"/>
        <v>10</v>
      </c>
      <c r="B573" t="s">
        <v>1522</v>
      </c>
      <c r="C573" t="s">
        <v>1523</v>
      </c>
      <c r="D573" s="20">
        <v>-124791</v>
      </c>
      <c r="E573" s="149"/>
    </row>
    <row r="574" spans="1:5" x14ac:dyDescent="0.2">
      <c r="A574" s="150">
        <f t="shared" si="8"/>
        <v>10</v>
      </c>
      <c r="B574" t="s">
        <v>735</v>
      </c>
      <c r="C574" t="s">
        <v>736</v>
      </c>
      <c r="D574" s="20">
        <v>0</v>
      </c>
      <c r="E574" s="149"/>
    </row>
    <row r="575" spans="1:5" x14ac:dyDescent="0.2">
      <c r="A575" s="150">
        <f t="shared" si="8"/>
        <v>10</v>
      </c>
      <c r="B575" t="s">
        <v>738</v>
      </c>
      <c r="C575" t="s">
        <v>739</v>
      </c>
      <c r="D575" s="20">
        <v>-2257586</v>
      </c>
      <c r="E575" s="149"/>
    </row>
    <row r="576" spans="1:5" x14ac:dyDescent="0.2">
      <c r="A576" s="150">
        <f t="shared" si="8"/>
        <v>10</v>
      </c>
      <c r="B576" t="s">
        <v>740</v>
      </c>
      <c r="C576" t="s">
        <v>741</v>
      </c>
      <c r="D576" s="20">
        <v>-182076</v>
      </c>
      <c r="E576" s="149"/>
    </row>
    <row r="577" spans="1:5" x14ac:dyDescent="0.2">
      <c r="A577" s="150">
        <f t="shared" si="8"/>
        <v>0</v>
      </c>
      <c r="D577" s="20"/>
      <c r="E577" s="149"/>
    </row>
    <row r="578" spans="1:5" x14ac:dyDescent="0.2">
      <c r="A578" s="150">
        <f t="shared" si="8"/>
        <v>6</v>
      </c>
      <c r="B578" t="s">
        <v>744</v>
      </c>
      <c r="C578" t="s">
        <v>745</v>
      </c>
      <c r="D578" s="20">
        <v>-7396677</v>
      </c>
      <c r="E578" s="149"/>
    </row>
    <row r="579" spans="1:5" x14ac:dyDescent="0.2">
      <c r="A579" s="150">
        <f t="shared" ref="A579:A642" si="9">+LEN(B579)</f>
        <v>8</v>
      </c>
      <c r="B579" t="s">
        <v>748</v>
      </c>
      <c r="C579" t="s">
        <v>749</v>
      </c>
      <c r="D579" s="20">
        <v>-7396677</v>
      </c>
      <c r="E579" s="149"/>
    </row>
    <row r="580" spans="1:5" x14ac:dyDescent="0.2">
      <c r="A580" s="150">
        <f t="shared" si="9"/>
        <v>10</v>
      </c>
      <c r="B580" t="s">
        <v>751</v>
      </c>
      <c r="C580" t="s">
        <v>752</v>
      </c>
      <c r="D580" s="20">
        <v>-7396677</v>
      </c>
      <c r="E580" s="149"/>
    </row>
    <row r="581" spans="1:5" x14ac:dyDescent="0.2">
      <c r="A581" s="150">
        <f t="shared" si="9"/>
        <v>0</v>
      </c>
      <c r="D581" s="20"/>
      <c r="E581" s="149"/>
    </row>
    <row r="582" spans="1:5" x14ac:dyDescent="0.2">
      <c r="A582" s="214">
        <f t="shared" si="9"/>
        <v>4</v>
      </c>
      <c r="B582" s="24" t="s">
        <v>754</v>
      </c>
      <c r="C582" s="24" t="s">
        <v>47</v>
      </c>
      <c r="D582" s="25">
        <v>-7852490.700000003</v>
      </c>
      <c r="E582" s="149"/>
    </row>
    <row r="583" spans="1:5" x14ac:dyDescent="0.2">
      <c r="A583" s="150">
        <f t="shared" si="9"/>
        <v>6</v>
      </c>
      <c r="B583" t="s">
        <v>756</v>
      </c>
      <c r="C583" t="s">
        <v>757</v>
      </c>
      <c r="D583" s="20">
        <v>-71814700</v>
      </c>
      <c r="E583" s="149"/>
    </row>
    <row r="584" spans="1:5" x14ac:dyDescent="0.2">
      <c r="A584" s="150">
        <f t="shared" si="9"/>
        <v>8</v>
      </c>
      <c r="B584" t="s">
        <v>760</v>
      </c>
      <c r="C584" t="s">
        <v>761</v>
      </c>
      <c r="D584" s="20">
        <v>-71814700</v>
      </c>
      <c r="E584" s="149"/>
    </row>
    <row r="585" spans="1:5" x14ac:dyDescent="0.2">
      <c r="A585" s="150">
        <f t="shared" si="9"/>
        <v>10</v>
      </c>
      <c r="B585" t="s">
        <v>764</v>
      </c>
      <c r="C585" t="s">
        <v>765</v>
      </c>
      <c r="D585" s="20">
        <v>-71814700</v>
      </c>
      <c r="E585" s="149"/>
    </row>
    <row r="586" spans="1:5" x14ac:dyDescent="0.2">
      <c r="A586" s="150">
        <f t="shared" si="9"/>
        <v>0</v>
      </c>
      <c r="D586" s="20"/>
      <c r="E586" s="149"/>
    </row>
    <row r="587" spans="1:5" x14ac:dyDescent="0.2">
      <c r="A587" s="150">
        <f t="shared" si="9"/>
        <v>6</v>
      </c>
      <c r="B587" t="s">
        <v>767</v>
      </c>
      <c r="C587" t="s">
        <v>768</v>
      </c>
      <c r="D587" s="20">
        <v>39820754.299999997</v>
      </c>
      <c r="E587" s="149"/>
    </row>
    <row r="588" spans="1:5" x14ac:dyDescent="0.2">
      <c r="A588" s="150">
        <f t="shared" si="9"/>
        <v>8</v>
      </c>
      <c r="B588" t="s">
        <v>770</v>
      </c>
      <c r="C588" t="s">
        <v>771</v>
      </c>
      <c r="D588" s="20">
        <v>39820754.299999997</v>
      </c>
      <c r="E588" s="149"/>
    </row>
    <row r="589" spans="1:5" x14ac:dyDescent="0.2">
      <c r="A589" s="150">
        <f t="shared" si="9"/>
        <v>10</v>
      </c>
      <c r="B589" t="s">
        <v>773</v>
      </c>
      <c r="C589" t="s">
        <v>774</v>
      </c>
      <c r="D589" s="20">
        <v>21429</v>
      </c>
      <c r="E589" s="149"/>
    </row>
    <row r="590" spans="1:5" x14ac:dyDescent="0.2">
      <c r="A590" s="150">
        <f t="shared" si="9"/>
        <v>10</v>
      </c>
      <c r="B590" t="s">
        <v>776</v>
      </c>
      <c r="C590" t="s">
        <v>777</v>
      </c>
      <c r="D590" s="20">
        <v>39799325.299999997</v>
      </c>
      <c r="E590" s="149"/>
    </row>
    <row r="591" spans="1:5" x14ac:dyDescent="0.2">
      <c r="A591" s="150">
        <f t="shared" si="9"/>
        <v>0</v>
      </c>
      <c r="D591" s="20"/>
      <c r="E591" s="149"/>
    </row>
    <row r="592" spans="1:5" x14ac:dyDescent="0.2">
      <c r="A592" s="150">
        <f t="shared" si="9"/>
        <v>6</v>
      </c>
      <c r="B592" t="s">
        <v>780</v>
      </c>
      <c r="C592" t="s">
        <v>781</v>
      </c>
      <c r="D592" s="20">
        <v>13113119</v>
      </c>
      <c r="E592" s="149"/>
    </row>
    <row r="593" spans="1:5" x14ac:dyDescent="0.2">
      <c r="A593" s="150">
        <f t="shared" si="9"/>
        <v>8</v>
      </c>
      <c r="B593" t="s">
        <v>783</v>
      </c>
      <c r="C593" t="s">
        <v>784</v>
      </c>
      <c r="D593" s="20">
        <v>13113119</v>
      </c>
      <c r="E593" s="149"/>
    </row>
    <row r="594" spans="1:5" x14ac:dyDescent="0.2">
      <c r="A594" s="150">
        <f t="shared" si="9"/>
        <v>10</v>
      </c>
      <c r="B594" t="s">
        <v>787</v>
      </c>
      <c r="C594" t="s">
        <v>788</v>
      </c>
      <c r="D594" s="20">
        <v>13113119</v>
      </c>
      <c r="E594" s="149"/>
    </row>
    <row r="595" spans="1:5" x14ac:dyDescent="0.2">
      <c r="A595" s="150">
        <f t="shared" si="9"/>
        <v>0</v>
      </c>
      <c r="D595" s="20"/>
      <c r="E595" s="149"/>
    </row>
    <row r="596" spans="1:5" x14ac:dyDescent="0.2">
      <c r="A596" s="150">
        <f t="shared" si="9"/>
        <v>6</v>
      </c>
      <c r="B596" t="s">
        <v>792</v>
      </c>
      <c r="C596" t="s">
        <v>793</v>
      </c>
      <c r="D596" s="20">
        <v>4733762</v>
      </c>
      <c r="E596" s="149"/>
    </row>
    <row r="597" spans="1:5" x14ac:dyDescent="0.2">
      <c r="A597" s="150">
        <f t="shared" si="9"/>
        <v>8</v>
      </c>
      <c r="B597" t="s">
        <v>794</v>
      </c>
      <c r="C597" t="s">
        <v>795</v>
      </c>
      <c r="D597" s="20">
        <v>4733762</v>
      </c>
      <c r="E597" s="149"/>
    </row>
    <row r="598" spans="1:5" x14ac:dyDescent="0.2">
      <c r="A598" s="150">
        <f t="shared" si="9"/>
        <v>10</v>
      </c>
      <c r="B598" t="s">
        <v>797</v>
      </c>
      <c r="C598" t="s">
        <v>798</v>
      </c>
      <c r="D598" s="20">
        <v>4733762</v>
      </c>
      <c r="E598" s="149"/>
    </row>
    <row r="599" spans="1:5" x14ac:dyDescent="0.2">
      <c r="A599" s="150">
        <f t="shared" si="9"/>
        <v>0</v>
      </c>
      <c r="D599" s="20"/>
      <c r="E599" s="149"/>
    </row>
    <row r="600" spans="1:5" x14ac:dyDescent="0.2">
      <c r="A600" s="150">
        <f t="shared" si="9"/>
        <v>6</v>
      </c>
      <c r="B600" t="s">
        <v>802</v>
      </c>
      <c r="C600" t="s">
        <v>803</v>
      </c>
      <c r="D600" s="20">
        <v>6294574</v>
      </c>
      <c r="E600" s="149"/>
    </row>
    <row r="601" spans="1:5" x14ac:dyDescent="0.2">
      <c r="A601" s="150">
        <f t="shared" si="9"/>
        <v>8</v>
      </c>
      <c r="B601" t="s">
        <v>1911</v>
      </c>
      <c r="C601" t="s">
        <v>1912</v>
      </c>
      <c r="D601" s="20">
        <v>5046614</v>
      </c>
      <c r="E601" s="149"/>
    </row>
    <row r="602" spans="1:5" x14ac:dyDescent="0.2">
      <c r="A602" s="150">
        <f t="shared" si="9"/>
        <v>10</v>
      </c>
      <c r="B602" t="s">
        <v>1913</v>
      </c>
      <c r="C602" t="s">
        <v>1914</v>
      </c>
      <c r="D602" s="20">
        <v>5046614</v>
      </c>
      <c r="E602" s="149"/>
    </row>
    <row r="603" spans="1:5" x14ac:dyDescent="0.2">
      <c r="A603" s="150">
        <f t="shared" si="9"/>
        <v>0</v>
      </c>
      <c r="D603" s="20"/>
      <c r="E603" s="149"/>
    </row>
    <row r="604" spans="1:5" x14ac:dyDescent="0.2">
      <c r="A604" s="150">
        <f t="shared" si="9"/>
        <v>8</v>
      </c>
      <c r="B604" t="s">
        <v>809</v>
      </c>
      <c r="C604" t="s">
        <v>810</v>
      </c>
      <c r="D604" s="20">
        <v>1247960</v>
      </c>
      <c r="E604" s="149"/>
    </row>
    <row r="605" spans="1:5" x14ac:dyDescent="0.2">
      <c r="A605" s="150">
        <f t="shared" si="9"/>
        <v>10</v>
      </c>
      <c r="B605" t="s">
        <v>813</v>
      </c>
      <c r="C605" t="s">
        <v>814</v>
      </c>
      <c r="D605" s="20">
        <v>1247960</v>
      </c>
      <c r="E605" s="149"/>
    </row>
    <row r="606" spans="1:5" x14ac:dyDescent="0.2">
      <c r="A606" s="150">
        <f t="shared" si="9"/>
        <v>0</v>
      </c>
      <c r="D606" s="20"/>
      <c r="E606" s="149"/>
    </row>
    <row r="607" spans="1:5" x14ac:dyDescent="0.2">
      <c r="A607" s="214">
        <f t="shared" si="9"/>
        <v>4</v>
      </c>
      <c r="B607" s="24" t="s">
        <v>817</v>
      </c>
      <c r="C607" s="24" t="s">
        <v>48</v>
      </c>
      <c r="D607" s="25">
        <v>-7035631519.29</v>
      </c>
      <c r="E607" s="149"/>
    </row>
    <row r="608" spans="1:5" x14ac:dyDescent="0.2">
      <c r="A608" s="150">
        <f t="shared" si="9"/>
        <v>6</v>
      </c>
      <c r="B608" t="s">
        <v>818</v>
      </c>
      <c r="C608" t="s">
        <v>819</v>
      </c>
      <c r="D608" s="20">
        <v>-11513867</v>
      </c>
      <c r="E608" s="149"/>
    </row>
    <row r="609" spans="1:5" x14ac:dyDescent="0.2">
      <c r="A609" s="150">
        <f t="shared" si="9"/>
        <v>8</v>
      </c>
      <c r="B609" t="s">
        <v>820</v>
      </c>
      <c r="C609" t="s">
        <v>821</v>
      </c>
      <c r="D609" s="20">
        <v>-11513867</v>
      </c>
      <c r="E609" s="149"/>
    </row>
    <row r="610" spans="1:5" x14ac:dyDescent="0.2">
      <c r="A610" s="150">
        <f t="shared" si="9"/>
        <v>10</v>
      </c>
      <c r="B610" t="s">
        <v>822</v>
      </c>
      <c r="C610" t="s">
        <v>821</v>
      </c>
      <c r="D610" s="20">
        <v>-11513867</v>
      </c>
      <c r="E610" s="149"/>
    </row>
    <row r="611" spans="1:5" x14ac:dyDescent="0.2">
      <c r="A611" s="150">
        <f t="shared" si="9"/>
        <v>0</v>
      </c>
      <c r="D611" s="20"/>
      <c r="E611" s="149"/>
    </row>
    <row r="612" spans="1:5" x14ac:dyDescent="0.2">
      <c r="A612" s="150">
        <f t="shared" si="9"/>
        <v>6</v>
      </c>
      <c r="B612" t="s">
        <v>829</v>
      </c>
      <c r="C612" t="s">
        <v>830</v>
      </c>
      <c r="D612" s="20">
        <v>-3570000</v>
      </c>
      <c r="E612" s="149"/>
    </row>
    <row r="613" spans="1:5" x14ac:dyDescent="0.2">
      <c r="A613" s="150">
        <f t="shared" si="9"/>
        <v>8</v>
      </c>
      <c r="B613" t="s">
        <v>833</v>
      </c>
      <c r="C613" t="s">
        <v>830</v>
      </c>
      <c r="D613" s="20">
        <v>-3570000</v>
      </c>
      <c r="E613" s="149"/>
    </row>
    <row r="614" spans="1:5" x14ac:dyDescent="0.2">
      <c r="A614" s="150">
        <f t="shared" si="9"/>
        <v>10</v>
      </c>
      <c r="B614" t="s">
        <v>836</v>
      </c>
      <c r="C614" t="s">
        <v>830</v>
      </c>
      <c r="D614" s="20">
        <v>-3570000</v>
      </c>
      <c r="E614" s="149"/>
    </row>
    <row r="615" spans="1:5" x14ac:dyDescent="0.2">
      <c r="A615" s="150">
        <f t="shared" si="9"/>
        <v>0</v>
      </c>
      <c r="D615" s="20"/>
      <c r="E615" s="149"/>
    </row>
    <row r="616" spans="1:5" x14ac:dyDescent="0.2">
      <c r="A616" s="150">
        <f t="shared" si="9"/>
        <v>6</v>
      </c>
      <c r="B616" t="s">
        <v>839</v>
      </c>
      <c r="C616" t="s">
        <v>840</v>
      </c>
      <c r="D616" s="20">
        <v>-3979700</v>
      </c>
      <c r="E616" s="149"/>
    </row>
    <row r="617" spans="1:5" x14ac:dyDescent="0.2">
      <c r="A617" s="150">
        <f t="shared" si="9"/>
        <v>8</v>
      </c>
      <c r="B617" t="s">
        <v>843</v>
      </c>
      <c r="C617" t="s">
        <v>844</v>
      </c>
      <c r="D617" s="20">
        <v>-2387800</v>
      </c>
      <c r="E617" s="149"/>
    </row>
    <row r="618" spans="1:5" x14ac:dyDescent="0.2">
      <c r="A618" s="150">
        <f t="shared" si="9"/>
        <v>10</v>
      </c>
      <c r="B618" t="s">
        <v>846</v>
      </c>
      <c r="C618" t="s">
        <v>847</v>
      </c>
      <c r="D618" s="20">
        <v>-2387800</v>
      </c>
      <c r="E618" s="149"/>
    </row>
    <row r="619" spans="1:5" x14ac:dyDescent="0.2">
      <c r="A619" s="150">
        <f t="shared" si="9"/>
        <v>0</v>
      </c>
      <c r="D619" s="20"/>
      <c r="E619" s="149"/>
    </row>
    <row r="620" spans="1:5" x14ac:dyDescent="0.2">
      <c r="A620" s="150">
        <f t="shared" si="9"/>
        <v>8</v>
      </c>
      <c r="B620" t="s">
        <v>850</v>
      </c>
      <c r="C620" t="s">
        <v>851</v>
      </c>
      <c r="D620" s="20">
        <v>-1591900</v>
      </c>
      <c r="E620" s="149"/>
    </row>
    <row r="621" spans="1:5" x14ac:dyDescent="0.2">
      <c r="A621" s="150">
        <f t="shared" si="9"/>
        <v>10</v>
      </c>
      <c r="B621" t="s">
        <v>853</v>
      </c>
      <c r="C621" t="s">
        <v>854</v>
      </c>
      <c r="D621" s="20">
        <v>-1591900</v>
      </c>
      <c r="E621" s="149"/>
    </row>
    <row r="622" spans="1:5" x14ac:dyDescent="0.2">
      <c r="A622" s="150">
        <f t="shared" si="9"/>
        <v>0</v>
      </c>
      <c r="D622" s="20"/>
      <c r="E622" s="149"/>
    </row>
    <row r="623" spans="1:5" x14ac:dyDescent="0.2">
      <c r="A623" s="150">
        <f t="shared" si="9"/>
        <v>6</v>
      </c>
      <c r="B623" t="s">
        <v>856</v>
      </c>
      <c r="C623" t="s">
        <v>857</v>
      </c>
      <c r="D623" s="20">
        <v>-4207555</v>
      </c>
      <c r="E623" s="149"/>
    </row>
    <row r="624" spans="1:5" x14ac:dyDescent="0.2">
      <c r="A624" s="150">
        <f t="shared" si="9"/>
        <v>8</v>
      </c>
      <c r="B624" t="s">
        <v>860</v>
      </c>
      <c r="C624" t="s">
        <v>861</v>
      </c>
      <c r="D624" s="20">
        <v>0</v>
      </c>
      <c r="E624" s="149"/>
    </row>
    <row r="625" spans="1:5" x14ac:dyDescent="0.2">
      <c r="A625" s="150">
        <f t="shared" si="9"/>
        <v>10</v>
      </c>
      <c r="B625" t="s">
        <v>864</v>
      </c>
      <c r="C625" t="s">
        <v>865</v>
      </c>
      <c r="D625" s="20">
        <v>0</v>
      </c>
      <c r="E625" s="149"/>
    </row>
    <row r="626" spans="1:5" x14ac:dyDescent="0.2">
      <c r="A626" s="150">
        <f t="shared" si="9"/>
        <v>0</v>
      </c>
      <c r="D626" s="20"/>
      <c r="E626" s="149"/>
    </row>
    <row r="627" spans="1:5" x14ac:dyDescent="0.2">
      <c r="A627" s="150">
        <f t="shared" si="9"/>
        <v>8</v>
      </c>
      <c r="B627" t="s">
        <v>868</v>
      </c>
      <c r="C627" t="s">
        <v>869</v>
      </c>
      <c r="D627" s="20">
        <v>-2.9103830456733704E-11</v>
      </c>
      <c r="E627" s="149"/>
    </row>
    <row r="628" spans="1:5" x14ac:dyDescent="0.2">
      <c r="A628" s="150">
        <f t="shared" si="9"/>
        <v>10</v>
      </c>
      <c r="B628" t="s">
        <v>872</v>
      </c>
      <c r="C628" t="s">
        <v>873</v>
      </c>
      <c r="D628" s="20">
        <v>-2.9103830456733704E-11</v>
      </c>
      <c r="E628" s="149"/>
    </row>
    <row r="629" spans="1:5" x14ac:dyDescent="0.2">
      <c r="A629" s="150">
        <f t="shared" si="9"/>
        <v>0</v>
      </c>
      <c r="D629" s="20"/>
      <c r="E629" s="149"/>
    </row>
    <row r="630" spans="1:5" x14ac:dyDescent="0.2">
      <c r="A630" s="150">
        <f t="shared" si="9"/>
        <v>8</v>
      </c>
      <c r="B630" t="s">
        <v>882</v>
      </c>
      <c r="C630" t="s">
        <v>883</v>
      </c>
      <c r="D630" s="20">
        <v>-4207555</v>
      </c>
      <c r="E630" s="149"/>
    </row>
    <row r="631" spans="1:5" x14ac:dyDescent="0.2">
      <c r="A631" s="150">
        <f t="shared" si="9"/>
        <v>10</v>
      </c>
      <c r="B631" t="s">
        <v>884</v>
      </c>
      <c r="C631" t="s">
        <v>885</v>
      </c>
      <c r="D631" s="20">
        <v>-4207555</v>
      </c>
      <c r="E631" s="149"/>
    </row>
    <row r="632" spans="1:5" x14ac:dyDescent="0.2">
      <c r="A632" s="150">
        <f t="shared" si="9"/>
        <v>0</v>
      </c>
      <c r="D632" s="20"/>
      <c r="E632" s="149"/>
    </row>
    <row r="633" spans="1:5" x14ac:dyDescent="0.2">
      <c r="A633" s="150">
        <f t="shared" si="9"/>
        <v>6</v>
      </c>
      <c r="B633" t="s">
        <v>889</v>
      </c>
      <c r="C633" t="s">
        <v>890</v>
      </c>
      <c r="D633" s="20">
        <v>-16398472</v>
      </c>
      <c r="E633" s="149"/>
    </row>
    <row r="634" spans="1:5" x14ac:dyDescent="0.2">
      <c r="A634" s="150">
        <f t="shared" si="9"/>
        <v>8</v>
      </c>
      <c r="B634" t="s">
        <v>892</v>
      </c>
      <c r="C634" t="s">
        <v>893</v>
      </c>
      <c r="D634" s="20">
        <v>-16398472</v>
      </c>
      <c r="E634" s="149"/>
    </row>
    <row r="635" spans="1:5" x14ac:dyDescent="0.2">
      <c r="A635" s="150">
        <f t="shared" si="9"/>
        <v>10</v>
      </c>
      <c r="B635" t="s">
        <v>896</v>
      </c>
      <c r="C635" t="s">
        <v>897</v>
      </c>
      <c r="D635" s="20">
        <v>-16398472</v>
      </c>
      <c r="E635" s="149"/>
    </row>
    <row r="636" spans="1:5" x14ac:dyDescent="0.2">
      <c r="A636" s="150">
        <f t="shared" si="9"/>
        <v>0</v>
      </c>
      <c r="D636" s="20"/>
      <c r="E636" s="149"/>
    </row>
    <row r="637" spans="1:5" x14ac:dyDescent="0.2">
      <c r="A637" s="150">
        <f t="shared" si="9"/>
        <v>6</v>
      </c>
      <c r="B637" t="s">
        <v>902</v>
      </c>
      <c r="C637" t="s">
        <v>66</v>
      </c>
      <c r="D637" s="20">
        <v>-162772666.47999996</v>
      </c>
      <c r="E637" s="149"/>
    </row>
    <row r="638" spans="1:5" x14ac:dyDescent="0.2">
      <c r="A638" s="150">
        <f t="shared" si="9"/>
        <v>8</v>
      </c>
      <c r="B638" t="s">
        <v>905</v>
      </c>
      <c r="C638" t="s">
        <v>66</v>
      </c>
      <c r="D638" s="20">
        <v>-162772666.47999996</v>
      </c>
      <c r="E638" s="149"/>
    </row>
    <row r="639" spans="1:5" x14ac:dyDescent="0.2">
      <c r="A639" s="150">
        <f t="shared" si="9"/>
        <v>10</v>
      </c>
      <c r="B639" t="s">
        <v>908</v>
      </c>
      <c r="C639" t="s">
        <v>909</v>
      </c>
      <c r="D639" s="20">
        <v>-162006187.47999996</v>
      </c>
      <c r="E639" s="149"/>
    </row>
    <row r="640" spans="1:5" x14ac:dyDescent="0.2">
      <c r="A640" s="150">
        <f t="shared" si="9"/>
        <v>10</v>
      </c>
      <c r="B640" t="s">
        <v>910</v>
      </c>
      <c r="C640" t="s">
        <v>68</v>
      </c>
      <c r="D640" s="20">
        <v>-766479</v>
      </c>
      <c r="E640" s="149"/>
    </row>
    <row r="641" spans="1:5" x14ac:dyDescent="0.2">
      <c r="A641" s="150">
        <f t="shared" si="9"/>
        <v>0</v>
      </c>
      <c r="D641" s="20"/>
      <c r="E641" s="149"/>
    </row>
    <row r="642" spans="1:5" x14ac:dyDescent="0.2">
      <c r="A642" s="150">
        <f t="shared" si="9"/>
        <v>6</v>
      </c>
      <c r="B642" t="s">
        <v>913</v>
      </c>
      <c r="C642" t="s">
        <v>914</v>
      </c>
      <c r="D642" s="20">
        <v>-2670320506.4099998</v>
      </c>
      <c r="E642" s="149"/>
    </row>
    <row r="643" spans="1:5" x14ac:dyDescent="0.2">
      <c r="A643" s="150">
        <f t="shared" ref="A643:A706" si="10">+LEN(B643)</f>
        <v>8</v>
      </c>
      <c r="B643" t="s">
        <v>915</v>
      </c>
      <c r="C643" t="s">
        <v>916</v>
      </c>
      <c r="D643" s="20">
        <v>-2526564915.3199997</v>
      </c>
      <c r="E643" s="149"/>
    </row>
    <row r="644" spans="1:5" x14ac:dyDescent="0.2">
      <c r="A644" s="150">
        <f t="shared" si="10"/>
        <v>10</v>
      </c>
      <c r="B644" t="s">
        <v>918</v>
      </c>
      <c r="C644" t="s">
        <v>919</v>
      </c>
      <c r="D644" s="20">
        <v>-2526564915.3199997</v>
      </c>
      <c r="E644" s="149"/>
    </row>
    <row r="645" spans="1:5" x14ac:dyDescent="0.2">
      <c r="A645" s="150">
        <f t="shared" si="10"/>
        <v>0</v>
      </c>
      <c r="D645" s="20"/>
      <c r="E645" s="149"/>
    </row>
    <row r="646" spans="1:5" x14ac:dyDescent="0.2">
      <c r="A646" s="150">
        <f t="shared" si="10"/>
        <v>8</v>
      </c>
      <c r="B646" t="s">
        <v>926</v>
      </c>
      <c r="C646" t="s">
        <v>927</v>
      </c>
      <c r="D646" s="20">
        <v>-113849741.08999999</v>
      </c>
      <c r="E646" s="149"/>
    </row>
    <row r="647" spans="1:5" x14ac:dyDescent="0.2">
      <c r="A647" s="150">
        <f t="shared" si="10"/>
        <v>10</v>
      </c>
      <c r="B647" t="s">
        <v>930</v>
      </c>
      <c r="C647" t="s">
        <v>927</v>
      </c>
      <c r="D647" s="20">
        <v>-113849741.08999999</v>
      </c>
      <c r="E647" s="149"/>
    </row>
    <row r="648" spans="1:5" x14ac:dyDescent="0.2">
      <c r="A648" s="150">
        <f t="shared" si="10"/>
        <v>0</v>
      </c>
      <c r="D648" s="20"/>
      <c r="E648" s="149"/>
    </row>
    <row r="649" spans="1:5" x14ac:dyDescent="0.2">
      <c r="A649" s="150">
        <f t="shared" si="10"/>
        <v>8</v>
      </c>
      <c r="B649" t="s">
        <v>1458</v>
      </c>
      <c r="C649" t="s">
        <v>1456</v>
      </c>
      <c r="D649" s="20">
        <v>-1096323</v>
      </c>
      <c r="E649" s="149"/>
    </row>
    <row r="650" spans="1:5" x14ac:dyDescent="0.2">
      <c r="A650" s="150">
        <f t="shared" si="10"/>
        <v>10</v>
      </c>
      <c r="B650" t="s">
        <v>1457</v>
      </c>
      <c r="C650" t="s">
        <v>1456</v>
      </c>
      <c r="D650" s="20">
        <v>-1096323</v>
      </c>
      <c r="E650" s="149"/>
    </row>
    <row r="651" spans="1:5" x14ac:dyDescent="0.2">
      <c r="A651" s="150">
        <f t="shared" si="10"/>
        <v>0</v>
      </c>
      <c r="D651" s="20"/>
      <c r="E651" s="149"/>
    </row>
    <row r="652" spans="1:5" x14ac:dyDescent="0.2">
      <c r="A652" s="150">
        <f t="shared" si="10"/>
        <v>8</v>
      </c>
      <c r="B652" t="s">
        <v>935</v>
      </c>
      <c r="C652" t="s">
        <v>936</v>
      </c>
      <c r="D652" s="20">
        <v>-12104828</v>
      </c>
      <c r="E652" s="149"/>
    </row>
    <row r="653" spans="1:5" x14ac:dyDescent="0.2">
      <c r="A653" s="150">
        <f t="shared" si="10"/>
        <v>10</v>
      </c>
      <c r="B653" t="s">
        <v>937</v>
      </c>
      <c r="C653" t="s">
        <v>938</v>
      </c>
      <c r="D653" s="20">
        <v>-12104828</v>
      </c>
      <c r="E653" s="149"/>
    </row>
    <row r="654" spans="1:5" x14ac:dyDescent="0.2">
      <c r="A654" s="150">
        <f t="shared" si="10"/>
        <v>0</v>
      </c>
      <c r="D654" s="20"/>
      <c r="E654" s="149"/>
    </row>
    <row r="655" spans="1:5" x14ac:dyDescent="0.2">
      <c r="A655" s="150">
        <f t="shared" si="10"/>
        <v>8</v>
      </c>
      <c r="B655" t="s">
        <v>947</v>
      </c>
      <c r="C655" t="s">
        <v>948</v>
      </c>
      <c r="D655" s="20">
        <v>-16704699</v>
      </c>
      <c r="E655" s="149"/>
    </row>
    <row r="656" spans="1:5" x14ac:dyDescent="0.2">
      <c r="A656" s="150">
        <f t="shared" si="10"/>
        <v>10</v>
      </c>
      <c r="B656" t="s">
        <v>949</v>
      </c>
      <c r="C656" t="s">
        <v>948</v>
      </c>
      <c r="D656" s="20">
        <v>-16704699</v>
      </c>
      <c r="E656" s="149"/>
    </row>
    <row r="657" spans="1:5" x14ac:dyDescent="0.2">
      <c r="A657" s="150">
        <f t="shared" si="10"/>
        <v>0</v>
      </c>
      <c r="D657" s="20"/>
      <c r="E657" s="149"/>
    </row>
    <row r="658" spans="1:5" x14ac:dyDescent="0.2">
      <c r="A658" s="150">
        <f t="shared" si="10"/>
        <v>6</v>
      </c>
      <c r="B658" t="s">
        <v>953</v>
      </c>
      <c r="C658" t="s">
        <v>65</v>
      </c>
      <c r="D658" s="20">
        <v>-57091574</v>
      </c>
      <c r="E658" s="149"/>
    </row>
    <row r="659" spans="1:5" x14ac:dyDescent="0.2">
      <c r="A659" s="150">
        <f t="shared" si="10"/>
        <v>8</v>
      </c>
      <c r="B659" t="s">
        <v>956</v>
      </c>
      <c r="C659" t="s">
        <v>65</v>
      </c>
      <c r="D659" s="20">
        <v>-57091574</v>
      </c>
      <c r="E659" s="149"/>
    </row>
    <row r="660" spans="1:5" x14ac:dyDescent="0.2">
      <c r="A660" s="150">
        <f t="shared" si="10"/>
        <v>10</v>
      </c>
      <c r="B660" t="s">
        <v>959</v>
      </c>
      <c r="C660" t="s">
        <v>65</v>
      </c>
      <c r="D660" s="20">
        <v>-57091574</v>
      </c>
      <c r="E660" s="149"/>
    </row>
    <row r="661" spans="1:5" x14ac:dyDescent="0.2">
      <c r="A661" s="150">
        <f t="shared" si="10"/>
        <v>0</v>
      </c>
      <c r="D661" s="20"/>
      <c r="E661" s="149"/>
    </row>
    <row r="662" spans="1:5" x14ac:dyDescent="0.2">
      <c r="A662" s="150">
        <f t="shared" si="10"/>
        <v>6</v>
      </c>
      <c r="B662" t="s">
        <v>962</v>
      </c>
      <c r="C662" t="s">
        <v>963</v>
      </c>
      <c r="D662" s="20">
        <v>-4105777178.4000001</v>
      </c>
      <c r="E662" s="149"/>
    </row>
    <row r="663" spans="1:5" x14ac:dyDescent="0.2">
      <c r="A663" s="150">
        <f t="shared" si="10"/>
        <v>8</v>
      </c>
      <c r="B663" t="s">
        <v>965</v>
      </c>
      <c r="C663" t="s">
        <v>966</v>
      </c>
      <c r="D663" s="20">
        <v>-108269418</v>
      </c>
      <c r="E663" s="149"/>
    </row>
    <row r="664" spans="1:5" x14ac:dyDescent="0.2">
      <c r="A664" s="150">
        <f t="shared" si="10"/>
        <v>10</v>
      </c>
      <c r="B664" t="s">
        <v>969</v>
      </c>
      <c r="C664" t="s">
        <v>970</v>
      </c>
      <c r="D664" s="20">
        <v>-108269418</v>
      </c>
      <c r="E664" s="149"/>
    </row>
    <row r="665" spans="1:5" x14ac:dyDescent="0.2">
      <c r="A665" s="150">
        <f t="shared" si="10"/>
        <v>0</v>
      </c>
      <c r="D665" s="20"/>
      <c r="E665" s="149"/>
    </row>
    <row r="666" spans="1:5" x14ac:dyDescent="0.2">
      <c r="A666" s="150">
        <f t="shared" si="10"/>
        <v>8</v>
      </c>
      <c r="B666" t="s">
        <v>975</v>
      </c>
      <c r="C666" t="s">
        <v>976</v>
      </c>
      <c r="D666" s="20">
        <v>-3997507760.4000001</v>
      </c>
      <c r="E666" s="149"/>
    </row>
    <row r="667" spans="1:5" x14ac:dyDescent="0.2">
      <c r="A667" s="150">
        <f t="shared" si="10"/>
        <v>10</v>
      </c>
      <c r="B667" t="s">
        <v>979</v>
      </c>
      <c r="C667" t="s">
        <v>976</v>
      </c>
      <c r="D667" s="20">
        <v>-69843310.5</v>
      </c>
      <c r="E667" s="149"/>
    </row>
    <row r="668" spans="1:5" x14ac:dyDescent="0.2">
      <c r="A668" s="150">
        <f t="shared" si="10"/>
        <v>10</v>
      </c>
      <c r="B668" t="s">
        <v>982</v>
      </c>
      <c r="C668" t="s">
        <v>48</v>
      </c>
      <c r="D668" s="20">
        <v>-3892366549.9000001</v>
      </c>
      <c r="E668" s="149"/>
    </row>
    <row r="669" spans="1:5" x14ac:dyDescent="0.2">
      <c r="A669" s="150">
        <f t="shared" si="10"/>
        <v>10</v>
      </c>
      <c r="B669" t="s">
        <v>985</v>
      </c>
      <c r="C669" t="s">
        <v>986</v>
      </c>
      <c r="D669" s="20">
        <v>-28813747</v>
      </c>
      <c r="E669" s="149"/>
    </row>
    <row r="670" spans="1:5" x14ac:dyDescent="0.2">
      <c r="A670" s="150">
        <f t="shared" si="10"/>
        <v>10</v>
      </c>
      <c r="B670" t="s">
        <v>987</v>
      </c>
      <c r="C670" t="s">
        <v>988</v>
      </c>
      <c r="D670" s="20">
        <v>-6484153</v>
      </c>
      <c r="E670" s="149"/>
    </row>
    <row r="671" spans="1:5" x14ac:dyDescent="0.2">
      <c r="A671" s="150">
        <f t="shared" si="10"/>
        <v>0</v>
      </c>
      <c r="D671" s="20"/>
      <c r="E671" s="149"/>
    </row>
    <row r="672" spans="1:5" x14ac:dyDescent="0.2">
      <c r="A672" s="150">
        <f t="shared" si="10"/>
        <v>2</v>
      </c>
      <c r="B672" t="s">
        <v>991</v>
      </c>
      <c r="C672" t="s">
        <v>49</v>
      </c>
      <c r="D672" s="20">
        <v>-461793371.67000002</v>
      </c>
      <c r="E672" s="149"/>
    </row>
    <row r="673" spans="1:5" x14ac:dyDescent="0.2">
      <c r="A673" s="214">
        <f t="shared" si="10"/>
        <v>4</v>
      </c>
      <c r="B673" s="24" t="s">
        <v>993</v>
      </c>
      <c r="C673" s="24" t="s">
        <v>50</v>
      </c>
      <c r="D673" s="25">
        <v>-461793371.67000002</v>
      </c>
      <c r="E673" s="149"/>
    </row>
    <row r="674" spans="1:5" x14ac:dyDescent="0.2">
      <c r="A674" s="150">
        <f t="shared" si="10"/>
        <v>6</v>
      </c>
      <c r="B674" t="s">
        <v>994</v>
      </c>
      <c r="C674" t="s">
        <v>995</v>
      </c>
      <c r="D674" s="20">
        <v>-62829909</v>
      </c>
      <c r="E674" s="149"/>
    </row>
    <row r="675" spans="1:5" x14ac:dyDescent="0.2">
      <c r="A675" s="150">
        <f t="shared" si="10"/>
        <v>8</v>
      </c>
      <c r="B675" t="s">
        <v>997</v>
      </c>
      <c r="C675" t="s">
        <v>998</v>
      </c>
      <c r="D675" s="20">
        <v>-62829909</v>
      </c>
      <c r="E675" s="149"/>
    </row>
    <row r="676" spans="1:5" x14ac:dyDescent="0.2">
      <c r="A676" s="150">
        <f t="shared" si="10"/>
        <v>10</v>
      </c>
      <c r="B676" t="s">
        <v>1000</v>
      </c>
      <c r="C676" t="s">
        <v>1001</v>
      </c>
      <c r="D676" s="20">
        <v>-62829909</v>
      </c>
      <c r="E676" s="149"/>
    </row>
    <row r="677" spans="1:5" x14ac:dyDescent="0.2">
      <c r="A677" s="150">
        <f t="shared" si="10"/>
        <v>0</v>
      </c>
      <c r="D677" s="20"/>
      <c r="E677" s="149"/>
    </row>
    <row r="678" spans="1:5" x14ac:dyDescent="0.2">
      <c r="A678" s="150">
        <f t="shared" si="10"/>
        <v>6</v>
      </c>
      <c r="B678" t="s">
        <v>1005</v>
      </c>
      <c r="C678" t="s">
        <v>1006</v>
      </c>
      <c r="D678" s="20">
        <v>-35188369.00000003</v>
      </c>
      <c r="E678" s="149"/>
    </row>
    <row r="679" spans="1:5" x14ac:dyDescent="0.2">
      <c r="A679" s="150">
        <f t="shared" si="10"/>
        <v>8</v>
      </c>
      <c r="B679" t="s">
        <v>1009</v>
      </c>
      <c r="C679" t="s">
        <v>1010</v>
      </c>
      <c r="D679" s="20">
        <v>-35188369.00000003</v>
      </c>
      <c r="E679" s="149"/>
    </row>
    <row r="680" spans="1:5" x14ac:dyDescent="0.2">
      <c r="A680" s="150">
        <f t="shared" si="10"/>
        <v>10</v>
      </c>
      <c r="B680" t="s">
        <v>1013</v>
      </c>
      <c r="C680" t="s">
        <v>1014</v>
      </c>
      <c r="D680" s="20">
        <v>-35188369.00000003</v>
      </c>
      <c r="E680" s="149"/>
    </row>
    <row r="681" spans="1:5" x14ac:dyDescent="0.2">
      <c r="A681" s="150">
        <f t="shared" si="10"/>
        <v>0</v>
      </c>
      <c r="D681" s="20"/>
      <c r="E681" s="149"/>
    </row>
    <row r="682" spans="1:5" x14ac:dyDescent="0.2">
      <c r="A682" s="150">
        <f t="shared" si="10"/>
        <v>6</v>
      </c>
      <c r="B682" t="s">
        <v>1017</v>
      </c>
      <c r="C682" t="s">
        <v>1018</v>
      </c>
      <c r="D682" s="20">
        <v>-5686403</v>
      </c>
      <c r="E682" s="149"/>
    </row>
    <row r="683" spans="1:5" x14ac:dyDescent="0.2">
      <c r="A683" s="150">
        <f t="shared" si="10"/>
        <v>8</v>
      </c>
      <c r="B683" t="s">
        <v>1021</v>
      </c>
      <c r="C683" t="s">
        <v>1022</v>
      </c>
      <c r="D683" s="20">
        <v>-5686403</v>
      </c>
      <c r="E683" s="149"/>
    </row>
    <row r="684" spans="1:5" x14ac:dyDescent="0.2">
      <c r="A684" s="150">
        <f t="shared" si="10"/>
        <v>10</v>
      </c>
      <c r="B684" t="s">
        <v>1024</v>
      </c>
      <c r="C684" t="s">
        <v>1025</v>
      </c>
      <c r="D684" s="20">
        <v>-5686403</v>
      </c>
      <c r="E684" s="149"/>
    </row>
    <row r="685" spans="1:5" x14ac:dyDescent="0.2">
      <c r="A685" s="150">
        <f t="shared" si="10"/>
        <v>0</v>
      </c>
      <c r="D685" s="20"/>
      <c r="E685" s="149"/>
    </row>
    <row r="686" spans="1:5" x14ac:dyDescent="0.2">
      <c r="A686" s="150">
        <f t="shared" si="10"/>
        <v>6</v>
      </c>
      <c r="B686" t="s">
        <v>1028</v>
      </c>
      <c r="C686" t="s">
        <v>1029</v>
      </c>
      <c r="D686" s="20">
        <v>-4326005.0000000075</v>
      </c>
      <c r="E686" s="149"/>
    </row>
    <row r="687" spans="1:5" x14ac:dyDescent="0.2">
      <c r="A687" s="150">
        <f t="shared" si="10"/>
        <v>8</v>
      </c>
      <c r="B687" t="s">
        <v>1031</v>
      </c>
      <c r="C687" t="s">
        <v>1032</v>
      </c>
      <c r="D687" s="20">
        <v>-4326005.0000000075</v>
      </c>
      <c r="E687" s="149"/>
    </row>
    <row r="688" spans="1:5" x14ac:dyDescent="0.2">
      <c r="A688" s="150">
        <f t="shared" si="10"/>
        <v>10</v>
      </c>
      <c r="B688" t="s">
        <v>1035</v>
      </c>
      <c r="C688" t="s">
        <v>1032</v>
      </c>
      <c r="D688" s="20">
        <v>-4326005.0000000075</v>
      </c>
      <c r="E688" s="149"/>
    </row>
    <row r="689" spans="1:5" x14ac:dyDescent="0.2">
      <c r="A689" s="150">
        <f t="shared" si="10"/>
        <v>0</v>
      </c>
      <c r="D689" s="20"/>
      <c r="E689" s="149"/>
    </row>
    <row r="690" spans="1:5" x14ac:dyDescent="0.2">
      <c r="A690" s="150">
        <f t="shared" si="10"/>
        <v>6</v>
      </c>
      <c r="B690" t="s">
        <v>1038</v>
      </c>
      <c r="C690" t="s">
        <v>1039</v>
      </c>
      <c r="D690" s="20">
        <v>-35250670.960000001</v>
      </c>
      <c r="E690" s="149"/>
    </row>
    <row r="691" spans="1:5" x14ac:dyDescent="0.2">
      <c r="A691" s="150">
        <f t="shared" si="10"/>
        <v>8</v>
      </c>
      <c r="B691" t="s">
        <v>1040</v>
      </c>
      <c r="C691" t="s">
        <v>1041</v>
      </c>
      <c r="D691" s="20">
        <v>-35250670.960000001</v>
      </c>
      <c r="E691" s="149"/>
    </row>
    <row r="692" spans="1:5" x14ac:dyDescent="0.2">
      <c r="A692" s="150">
        <f t="shared" si="10"/>
        <v>10</v>
      </c>
      <c r="B692" t="s">
        <v>1043</v>
      </c>
      <c r="C692" t="s">
        <v>1041</v>
      </c>
      <c r="D692" s="20">
        <v>-35250670.960000001</v>
      </c>
      <c r="E692" s="149"/>
    </row>
    <row r="693" spans="1:5" x14ac:dyDescent="0.2">
      <c r="A693" s="150">
        <f t="shared" si="10"/>
        <v>0</v>
      </c>
      <c r="D693" s="20"/>
      <c r="E693" s="149"/>
    </row>
    <row r="694" spans="1:5" x14ac:dyDescent="0.2">
      <c r="A694" s="150">
        <f t="shared" si="10"/>
        <v>6</v>
      </c>
      <c r="B694" t="s">
        <v>1047</v>
      </c>
      <c r="C694" t="s">
        <v>1048</v>
      </c>
      <c r="D694" s="20">
        <v>-116404505.91</v>
      </c>
      <c r="E694" s="149"/>
    </row>
    <row r="695" spans="1:5" x14ac:dyDescent="0.2">
      <c r="A695" s="150">
        <f t="shared" si="10"/>
        <v>8</v>
      </c>
      <c r="B695" t="s">
        <v>1051</v>
      </c>
      <c r="C695" t="s">
        <v>1052</v>
      </c>
      <c r="D695" s="20">
        <v>-116404505.91</v>
      </c>
      <c r="E695" s="149"/>
    </row>
    <row r="696" spans="1:5" x14ac:dyDescent="0.2">
      <c r="A696" s="150">
        <f t="shared" si="10"/>
        <v>10</v>
      </c>
      <c r="B696" t="s">
        <v>1053</v>
      </c>
      <c r="C696" t="s">
        <v>1048</v>
      </c>
      <c r="D696" s="20">
        <v>-116404505.91</v>
      </c>
      <c r="E696" s="149"/>
    </row>
    <row r="697" spans="1:5" x14ac:dyDescent="0.2">
      <c r="A697" s="150">
        <f t="shared" si="10"/>
        <v>0</v>
      </c>
      <c r="D697" s="20"/>
      <c r="E697" s="149"/>
    </row>
    <row r="698" spans="1:5" x14ac:dyDescent="0.2">
      <c r="A698" s="150">
        <f t="shared" si="10"/>
        <v>6</v>
      </c>
      <c r="B698" t="s">
        <v>1057</v>
      </c>
      <c r="C698" t="s">
        <v>1058</v>
      </c>
      <c r="D698" s="20">
        <v>-109802230</v>
      </c>
      <c r="E698" s="149"/>
    </row>
    <row r="699" spans="1:5" x14ac:dyDescent="0.2">
      <c r="A699" s="150">
        <f t="shared" si="10"/>
        <v>8</v>
      </c>
      <c r="B699" t="s">
        <v>1061</v>
      </c>
      <c r="C699" t="s">
        <v>1062</v>
      </c>
      <c r="D699" s="20">
        <v>-109802230</v>
      </c>
      <c r="E699" s="149"/>
    </row>
    <row r="700" spans="1:5" x14ac:dyDescent="0.2">
      <c r="A700" s="150">
        <f t="shared" si="10"/>
        <v>10</v>
      </c>
      <c r="B700" t="s">
        <v>1065</v>
      </c>
      <c r="C700" t="s">
        <v>1062</v>
      </c>
      <c r="D700" s="20">
        <v>-109802230</v>
      </c>
      <c r="E700" s="149"/>
    </row>
    <row r="701" spans="1:5" x14ac:dyDescent="0.2">
      <c r="A701" s="150">
        <f t="shared" si="10"/>
        <v>0</v>
      </c>
      <c r="D701" s="20"/>
      <c r="E701" s="149"/>
    </row>
    <row r="702" spans="1:5" x14ac:dyDescent="0.2">
      <c r="A702" s="150">
        <f t="shared" si="10"/>
        <v>6</v>
      </c>
      <c r="B702" t="s">
        <v>1068</v>
      </c>
      <c r="C702" t="s">
        <v>1069</v>
      </c>
      <c r="D702" s="20">
        <v>-61163356.629999995</v>
      </c>
      <c r="E702" s="149"/>
    </row>
    <row r="703" spans="1:5" x14ac:dyDescent="0.2">
      <c r="A703" s="150">
        <f t="shared" si="10"/>
        <v>8</v>
      </c>
      <c r="B703" t="s">
        <v>1072</v>
      </c>
      <c r="C703" t="s">
        <v>1073</v>
      </c>
      <c r="D703" s="20">
        <v>-60965631.630000003</v>
      </c>
      <c r="E703" s="149"/>
    </row>
    <row r="704" spans="1:5" x14ac:dyDescent="0.2">
      <c r="A704" s="150">
        <f t="shared" si="10"/>
        <v>10</v>
      </c>
      <c r="B704" t="s">
        <v>1074</v>
      </c>
      <c r="C704" t="s">
        <v>1075</v>
      </c>
      <c r="D704" s="20">
        <v>-60965631.630000003</v>
      </c>
      <c r="E704" s="149"/>
    </row>
    <row r="705" spans="1:5" x14ac:dyDescent="0.2">
      <c r="A705" s="150">
        <f t="shared" si="10"/>
        <v>0</v>
      </c>
      <c r="D705" s="20"/>
      <c r="E705" s="149"/>
    </row>
    <row r="706" spans="1:5" x14ac:dyDescent="0.2">
      <c r="A706" s="150">
        <f t="shared" si="10"/>
        <v>8</v>
      </c>
      <c r="B706" t="s">
        <v>1080</v>
      </c>
      <c r="C706" t="s">
        <v>1081</v>
      </c>
      <c r="D706" s="20">
        <v>-197724.99999999627</v>
      </c>
      <c r="E706" s="149"/>
    </row>
    <row r="707" spans="1:5" x14ac:dyDescent="0.2">
      <c r="A707" s="150">
        <f t="shared" ref="A707:A770" si="11">+LEN(B707)</f>
        <v>10</v>
      </c>
      <c r="B707" t="s">
        <v>1082</v>
      </c>
      <c r="C707" t="s">
        <v>1083</v>
      </c>
      <c r="D707" s="20">
        <v>-197724.99999999627</v>
      </c>
      <c r="E707" s="149"/>
    </row>
    <row r="708" spans="1:5" x14ac:dyDescent="0.2">
      <c r="A708" s="150">
        <f t="shared" si="11"/>
        <v>0</v>
      </c>
      <c r="D708" s="20"/>
      <c r="E708" s="149"/>
    </row>
    <row r="709" spans="1:5" x14ac:dyDescent="0.2">
      <c r="A709" s="150">
        <f t="shared" si="11"/>
        <v>6</v>
      </c>
      <c r="B709" t="s">
        <v>1088</v>
      </c>
      <c r="C709" t="s">
        <v>1089</v>
      </c>
      <c r="D709" s="20">
        <v>-3996988</v>
      </c>
      <c r="E709" s="149"/>
    </row>
    <row r="710" spans="1:5" x14ac:dyDescent="0.2">
      <c r="A710" s="150">
        <f t="shared" si="11"/>
        <v>8</v>
      </c>
      <c r="B710" t="s">
        <v>1092</v>
      </c>
      <c r="C710" t="s">
        <v>112</v>
      </c>
      <c r="D710" s="20">
        <v>-3996988</v>
      </c>
      <c r="E710" s="149"/>
    </row>
    <row r="711" spans="1:5" x14ac:dyDescent="0.2">
      <c r="A711" s="150">
        <f t="shared" si="11"/>
        <v>10</v>
      </c>
      <c r="B711" t="s">
        <v>1093</v>
      </c>
      <c r="C711" t="s">
        <v>112</v>
      </c>
      <c r="D711" s="20">
        <v>-3996988</v>
      </c>
      <c r="E711" s="149"/>
    </row>
    <row r="712" spans="1:5" x14ac:dyDescent="0.2">
      <c r="A712" s="150">
        <f t="shared" si="11"/>
        <v>0</v>
      </c>
      <c r="D712" s="20"/>
      <c r="E712" s="149"/>
    </row>
    <row r="713" spans="1:5" x14ac:dyDescent="0.2">
      <c r="A713" s="150">
        <f t="shared" si="11"/>
        <v>6</v>
      </c>
      <c r="B713" t="s">
        <v>1104</v>
      </c>
      <c r="C713" t="s">
        <v>1105</v>
      </c>
      <c r="D713" s="20">
        <v>-20209575</v>
      </c>
      <c r="E713" s="149"/>
    </row>
    <row r="714" spans="1:5" x14ac:dyDescent="0.2">
      <c r="A714" s="150">
        <f t="shared" si="11"/>
        <v>8</v>
      </c>
      <c r="B714" t="s">
        <v>1106</v>
      </c>
      <c r="C714" t="s">
        <v>1107</v>
      </c>
      <c r="D714" s="20">
        <v>-20209575</v>
      </c>
      <c r="E714" s="149"/>
    </row>
    <row r="715" spans="1:5" x14ac:dyDescent="0.2">
      <c r="A715" s="150">
        <f t="shared" si="11"/>
        <v>10</v>
      </c>
      <c r="B715" t="s">
        <v>1110</v>
      </c>
      <c r="C715" t="s">
        <v>1107</v>
      </c>
      <c r="D715" s="20">
        <v>-20209575</v>
      </c>
      <c r="E715" s="149"/>
    </row>
    <row r="716" spans="1:5" x14ac:dyDescent="0.2">
      <c r="A716" s="150">
        <f t="shared" si="11"/>
        <v>0</v>
      </c>
      <c r="D716" s="20"/>
      <c r="E716" s="149"/>
    </row>
    <row r="717" spans="1:5" x14ac:dyDescent="0.2">
      <c r="A717" s="150">
        <f t="shared" si="11"/>
        <v>6</v>
      </c>
      <c r="B717" t="s">
        <v>1115</v>
      </c>
      <c r="C717" t="s">
        <v>1116</v>
      </c>
      <c r="D717" s="20">
        <v>-396842.17000000004</v>
      </c>
      <c r="E717" s="149"/>
    </row>
    <row r="718" spans="1:5" x14ac:dyDescent="0.2">
      <c r="A718" s="150">
        <f t="shared" si="11"/>
        <v>8</v>
      </c>
      <c r="B718" t="s">
        <v>1117</v>
      </c>
      <c r="C718" t="s">
        <v>1118</v>
      </c>
      <c r="D718" s="20">
        <v>-396842.17000000004</v>
      </c>
      <c r="E718" s="149"/>
    </row>
    <row r="719" spans="1:5" x14ac:dyDescent="0.2">
      <c r="A719" s="150">
        <f t="shared" si="11"/>
        <v>10</v>
      </c>
      <c r="B719" t="s">
        <v>1121</v>
      </c>
      <c r="C719" t="s">
        <v>1116</v>
      </c>
      <c r="D719" s="20">
        <v>-396842.17000000004</v>
      </c>
      <c r="E719" s="149"/>
    </row>
    <row r="720" spans="1:5" x14ac:dyDescent="0.2">
      <c r="A720" s="150">
        <f t="shared" si="11"/>
        <v>0</v>
      </c>
      <c r="D720" s="20"/>
      <c r="E720" s="149"/>
    </row>
    <row r="721" spans="1:5" x14ac:dyDescent="0.2">
      <c r="A721" s="150">
        <f t="shared" si="11"/>
        <v>6</v>
      </c>
      <c r="B721" t="s">
        <v>1124</v>
      </c>
      <c r="C721" t="s">
        <v>1125</v>
      </c>
      <c r="D721" s="20">
        <v>-6203800</v>
      </c>
      <c r="E721" s="149"/>
    </row>
    <row r="722" spans="1:5" x14ac:dyDescent="0.2">
      <c r="A722" s="150">
        <f t="shared" si="11"/>
        <v>8</v>
      </c>
      <c r="B722" t="s">
        <v>1126</v>
      </c>
      <c r="C722" t="s">
        <v>1127</v>
      </c>
      <c r="D722" s="20">
        <v>-6203800</v>
      </c>
      <c r="E722" s="149"/>
    </row>
    <row r="723" spans="1:5" x14ac:dyDescent="0.2">
      <c r="A723" s="150">
        <f t="shared" si="11"/>
        <v>10</v>
      </c>
      <c r="B723" t="s">
        <v>1129</v>
      </c>
      <c r="C723" t="s">
        <v>1127</v>
      </c>
      <c r="D723" s="20">
        <v>-6203800</v>
      </c>
      <c r="E723" s="149"/>
    </row>
    <row r="724" spans="1:5" x14ac:dyDescent="0.2">
      <c r="A724" s="150">
        <f t="shared" si="11"/>
        <v>6</v>
      </c>
      <c r="B724" t="s">
        <v>1133</v>
      </c>
      <c r="C724" t="s">
        <v>1134</v>
      </c>
      <c r="D724" s="20">
        <v>-334717</v>
      </c>
      <c r="E724" s="149"/>
    </row>
    <row r="725" spans="1:5" x14ac:dyDescent="0.2">
      <c r="A725" s="150">
        <f t="shared" si="11"/>
        <v>8</v>
      </c>
      <c r="B725" t="s">
        <v>1137</v>
      </c>
      <c r="C725" t="s">
        <v>1134</v>
      </c>
      <c r="D725" s="20">
        <v>-334717</v>
      </c>
      <c r="E725" s="149"/>
    </row>
    <row r="726" spans="1:5" x14ac:dyDescent="0.2">
      <c r="A726" s="150">
        <f t="shared" si="11"/>
        <v>10</v>
      </c>
      <c r="B726" t="s">
        <v>1138</v>
      </c>
      <c r="C726" t="s">
        <v>1139</v>
      </c>
      <c r="D726" s="20">
        <v>1009861</v>
      </c>
      <c r="E726" s="149"/>
    </row>
    <row r="727" spans="1:5" x14ac:dyDescent="0.2">
      <c r="A727" s="150">
        <f t="shared" si="11"/>
        <v>10</v>
      </c>
      <c r="B727" t="s">
        <v>1141</v>
      </c>
      <c r="C727" t="s">
        <v>1142</v>
      </c>
      <c r="D727" s="20">
        <v>-36996</v>
      </c>
      <c r="E727" s="149"/>
    </row>
    <row r="728" spans="1:5" x14ac:dyDescent="0.2">
      <c r="A728" s="150">
        <f t="shared" si="11"/>
        <v>10</v>
      </c>
      <c r="B728" t="s">
        <v>1144</v>
      </c>
      <c r="C728" t="s">
        <v>1029</v>
      </c>
      <c r="D728" s="20">
        <v>10788893</v>
      </c>
      <c r="E728" s="149"/>
    </row>
    <row r="729" spans="1:5" x14ac:dyDescent="0.2">
      <c r="A729" s="150">
        <f t="shared" si="11"/>
        <v>10</v>
      </c>
      <c r="B729" t="s">
        <v>1147</v>
      </c>
      <c r="C729" t="s">
        <v>1148</v>
      </c>
      <c r="D729" s="20">
        <v>-12462223</v>
      </c>
      <c r="E729" s="149"/>
    </row>
    <row r="730" spans="1:5" x14ac:dyDescent="0.2">
      <c r="A730" s="150">
        <f t="shared" si="11"/>
        <v>10</v>
      </c>
      <c r="B730" t="s">
        <v>1151</v>
      </c>
      <c r="C730" t="s">
        <v>1048</v>
      </c>
      <c r="D730" s="20">
        <v>-1335439</v>
      </c>
      <c r="E730" s="149"/>
    </row>
    <row r="731" spans="1:5" x14ac:dyDescent="0.2">
      <c r="A731" s="150">
        <f t="shared" si="11"/>
        <v>10</v>
      </c>
      <c r="B731" t="s">
        <v>1154</v>
      </c>
      <c r="C731" t="s">
        <v>1058</v>
      </c>
      <c r="D731" s="20">
        <v>1859258</v>
      </c>
      <c r="E731" s="149"/>
    </row>
    <row r="732" spans="1:5" x14ac:dyDescent="0.2">
      <c r="A732" s="150">
        <f t="shared" si="11"/>
        <v>10</v>
      </c>
      <c r="B732" t="s">
        <v>1157</v>
      </c>
      <c r="C732" t="s">
        <v>1069</v>
      </c>
      <c r="D732" s="20">
        <v>-158071</v>
      </c>
      <c r="E732" s="149"/>
    </row>
    <row r="733" spans="1:5" x14ac:dyDescent="0.2">
      <c r="A733" s="150">
        <f t="shared" si="11"/>
        <v>2</v>
      </c>
      <c r="B733" t="s">
        <v>1160</v>
      </c>
      <c r="C733" t="s">
        <v>51</v>
      </c>
      <c r="D733" s="20">
        <v>-688471652</v>
      </c>
      <c r="E733" s="149"/>
    </row>
    <row r="734" spans="1:5" x14ac:dyDescent="0.2">
      <c r="A734" s="214">
        <f t="shared" si="11"/>
        <v>4</v>
      </c>
      <c r="B734" s="24" t="s">
        <v>1162</v>
      </c>
      <c r="C734" s="24" t="s">
        <v>52</v>
      </c>
      <c r="D734" s="25">
        <v>-155000000</v>
      </c>
      <c r="E734" s="149"/>
    </row>
    <row r="735" spans="1:5" x14ac:dyDescent="0.2">
      <c r="A735" s="150">
        <f t="shared" si="11"/>
        <v>6</v>
      </c>
      <c r="B735" t="s">
        <v>1164</v>
      </c>
      <c r="C735" t="s">
        <v>1165</v>
      </c>
      <c r="D735" s="20">
        <v>-155000000</v>
      </c>
      <c r="E735" s="149"/>
    </row>
    <row r="736" spans="1:5" x14ac:dyDescent="0.2">
      <c r="A736" s="150">
        <f t="shared" si="11"/>
        <v>8</v>
      </c>
      <c r="B736" t="s">
        <v>1168</v>
      </c>
      <c r="C736" t="s">
        <v>1169</v>
      </c>
      <c r="D736" s="20">
        <v>-155000000</v>
      </c>
      <c r="E736" s="149"/>
    </row>
    <row r="737" spans="1:5" x14ac:dyDescent="0.2">
      <c r="A737" s="150">
        <f t="shared" si="11"/>
        <v>10</v>
      </c>
      <c r="B737" t="s">
        <v>1172</v>
      </c>
      <c r="C737" t="s">
        <v>1169</v>
      </c>
      <c r="D737" s="20">
        <v>-155000000</v>
      </c>
      <c r="E737" s="149"/>
    </row>
    <row r="738" spans="1:5" x14ac:dyDescent="0.2">
      <c r="A738" s="214">
        <f t="shared" si="11"/>
        <v>4</v>
      </c>
      <c r="B738" s="24" t="s">
        <v>1177</v>
      </c>
      <c r="C738" s="24" t="s">
        <v>53</v>
      </c>
      <c r="D738" s="25">
        <v>-533471652</v>
      </c>
      <c r="E738" s="149"/>
    </row>
    <row r="739" spans="1:5" x14ac:dyDescent="0.2">
      <c r="A739" s="150">
        <f t="shared" si="11"/>
        <v>6</v>
      </c>
      <c r="B739" t="s">
        <v>1180</v>
      </c>
      <c r="C739" t="s">
        <v>1181</v>
      </c>
      <c r="D739" s="20">
        <v>-533471652</v>
      </c>
      <c r="E739" s="149"/>
    </row>
    <row r="740" spans="1:5" x14ac:dyDescent="0.2">
      <c r="A740" s="150">
        <f t="shared" si="11"/>
        <v>8</v>
      </c>
      <c r="B740" t="s">
        <v>1455</v>
      </c>
      <c r="C740" t="s">
        <v>1453</v>
      </c>
      <c r="D740" s="20">
        <v>-480454255</v>
      </c>
      <c r="E740" s="149"/>
    </row>
    <row r="741" spans="1:5" x14ac:dyDescent="0.2">
      <c r="A741" s="150">
        <f t="shared" si="11"/>
        <v>10</v>
      </c>
      <c r="B741" t="s">
        <v>1454</v>
      </c>
      <c r="C741" t="s">
        <v>1453</v>
      </c>
      <c r="D741" s="20">
        <v>-480454255</v>
      </c>
      <c r="E741" s="149"/>
    </row>
    <row r="742" spans="1:5" x14ac:dyDescent="0.2">
      <c r="A742" s="150">
        <f t="shared" si="11"/>
        <v>8</v>
      </c>
      <c r="B742" t="s">
        <v>1182</v>
      </c>
      <c r="C742" t="s">
        <v>113</v>
      </c>
      <c r="D742" s="20">
        <v>-53017397</v>
      </c>
      <c r="E742" s="149"/>
    </row>
    <row r="743" spans="1:5" x14ac:dyDescent="0.2">
      <c r="A743" s="150">
        <f t="shared" si="11"/>
        <v>10</v>
      </c>
      <c r="B743" t="s">
        <v>1183</v>
      </c>
      <c r="C743" t="s">
        <v>113</v>
      </c>
      <c r="D743" s="20">
        <v>-53017397</v>
      </c>
      <c r="E743" s="149"/>
    </row>
    <row r="744" spans="1:5" x14ac:dyDescent="0.2">
      <c r="A744" s="150">
        <f t="shared" si="11"/>
        <v>2</v>
      </c>
      <c r="B744" t="s">
        <v>1184</v>
      </c>
      <c r="C744" t="s">
        <v>54</v>
      </c>
      <c r="D744" s="20">
        <v>-2026142743.0000067</v>
      </c>
      <c r="E744" s="149"/>
    </row>
    <row r="745" spans="1:5" x14ac:dyDescent="0.2">
      <c r="A745" s="214">
        <f t="shared" si="11"/>
        <v>4</v>
      </c>
      <c r="B745" s="24" t="s">
        <v>1185</v>
      </c>
      <c r="C745" s="24" t="s">
        <v>55</v>
      </c>
      <c r="D745" s="25">
        <v>-314841518</v>
      </c>
      <c r="E745" s="149"/>
    </row>
    <row r="746" spans="1:5" x14ac:dyDescent="0.2">
      <c r="A746" s="150">
        <f t="shared" si="11"/>
        <v>6</v>
      </c>
      <c r="B746" t="s">
        <v>1186</v>
      </c>
      <c r="C746" t="s">
        <v>1187</v>
      </c>
      <c r="D746" s="20">
        <v>-314841518</v>
      </c>
      <c r="E746" s="149"/>
    </row>
    <row r="747" spans="1:5" x14ac:dyDescent="0.2">
      <c r="A747" s="150">
        <f t="shared" si="11"/>
        <v>8</v>
      </c>
      <c r="B747" t="s">
        <v>1188</v>
      </c>
      <c r="C747" t="s">
        <v>1187</v>
      </c>
      <c r="D747" s="20">
        <v>-314841518</v>
      </c>
      <c r="E747" s="149"/>
    </row>
    <row r="748" spans="1:5" x14ac:dyDescent="0.2">
      <c r="A748" s="150">
        <f t="shared" si="11"/>
        <v>10</v>
      </c>
      <c r="B748" t="s">
        <v>1189</v>
      </c>
      <c r="C748" t="s">
        <v>1187</v>
      </c>
      <c r="D748" s="20">
        <v>-314841518</v>
      </c>
      <c r="E748" s="149"/>
    </row>
    <row r="749" spans="1:5" x14ac:dyDescent="0.2">
      <c r="A749" s="214">
        <f t="shared" si="11"/>
        <v>4</v>
      </c>
      <c r="B749" s="24" t="s">
        <v>1190</v>
      </c>
      <c r="C749" s="24" t="s">
        <v>56</v>
      </c>
      <c r="D749" s="25">
        <v>-1711301225.0000067</v>
      </c>
      <c r="E749" s="149"/>
    </row>
    <row r="750" spans="1:5" x14ac:dyDescent="0.2">
      <c r="A750" s="150">
        <f t="shared" si="11"/>
        <v>6</v>
      </c>
      <c r="B750" t="s">
        <v>1191</v>
      </c>
      <c r="C750" t="s">
        <v>1192</v>
      </c>
      <c r="D750" s="20">
        <v>-1711301225.0000067</v>
      </c>
      <c r="E750" s="149"/>
    </row>
    <row r="751" spans="1:5" x14ac:dyDescent="0.2">
      <c r="A751" s="150">
        <f t="shared" si="11"/>
        <v>8</v>
      </c>
      <c r="B751" t="s">
        <v>1193</v>
      </c>
      <c r="C751" t="s">
        <v>1194</v>
      </c>
      <c r="D751" s="20">
        <v>-98973064452.369995</v>
      </c>
      <c r="E751" s="149"/>
    </row>
    <row r="752" spans="1:5" x14ac:dyDescent="0.2">
      <c r="A752" s="150">
        <f t="shared" si="11"/>
        <v>10</v>
      </c>
      <c r="B752" t="s">
        <v>1195</v>
      </c>
      <c r="C752" t="s">
        <v>1196</v>
      </c>
      <c r="D752" s="20">
        <v>-98954902183.940002</v>
      </c>
      <c r="E752" s="149"/>
    </row>
    <row r="753" spans="1:5" x14ac:dyDescent="0.2">
      <c r="A753" s="150">
        <f t="shared" si="11"/>
        <v>10</v>
      </c>
      <c r="B753" t="s">
        <v>1197</v>
      </c>
      <c r="C753" t="s">
        <v>1198</v>
      </c>
      <c r="D753" s="20">
        <v>-4936822.2300000023</v>
      </c>
      <c r="E753" s="149"/>
    </row>
    <row r="754" spans="1:5" x14ac:dyDescent="0.2">
      <c r="A754" s="150">
        <f t="shared" si="11"/>
        <v>10</v>
      </c>
      <c r="B754" t="s">
        <v>1199</v>
      </c>
      <c r="C754" t="s">
        <v>1200</v>
      </c>
      <c r="D754" s="20">
        <v>-13225446.199999999</v>
      </c>
      <c r="E754" s="149"/>
    </row>
    <row r="755" spans="1:5" x14ac:dyDescent="0.2">
      <c r="A755" s="150">
        <f t="shared" si="11"/>
        <v>8</v>
      </c>
      <c r="B755" t="s">
        <v>1201</v>
      </c>
      <c r="C755" t="s">
        <v>1202</v>
      </c>
      <c r="D755" s="20">
        <v>105626782439.88002</v>
      </c>
      <c r="E755" s="149"/>
    </row>
    <row r="756" spans="1:5" x14ac:dyDescent="0.2">
      <c r="A756" s="150">
        <f t="shared" si="11"/>
        <v>10</v>
      </c>
      <c r="B756" t="s">
        <v>1203</v>
      </c>
      <c r="C756" t="s">
        <v>1204</v>
      </c>
      <c r="D756" s="20">
        <v>105618512708.88002</v>
      </c>
      <c r="E756" s="149"/>
    </row>
    <row r="757" spans="1:5" x14ac:dyDescent="0.2">
      <c r="A757" s="150">
        <f t="shared" si="11"/>
        <v>12</v>
      </c>
      <c r="B757" t="s">
        <v>1205</v>
      </c>
      <c r="C757" t="s">
        <v>1206</v>
      </c>
      <c r="D757" s="20">
        <v>1526563051.9300001</v>
      </c>
      <c r="E757" s="149"/>
    </row>
    <row r="758" spans="1:5" x14ac:dyDescent="0.2">
      <c r="A758" s="150">
        <f t="shared" si="11"/>
        <v>12</v>
      </c>
      <c r="B758" t="s">
        <v>1207</v>
      </c>
      <c r="C758" t="s">
        <v>1208</v>
      </c>
      <c r="D758" s="20">
        <v>16746188</v>
      </c>
      <c r="E758" s="149"/>
    </row>
    <row r="759" spans="1:5" x14ac:dyDescent="0.2">
      <c r="A759" s="150">
        <f t="shared" si="11"/>
        <v>12</v>
      </c>
      <c r="B759" t="s">
        <v>1209</v>
      </c>
      <c r="C759" t="s">
        <v>1210</v>
      </c>
      <c r="D759" s="20">
        <v>404945303</v>
      </c>
      <c r="E759" s="149"/>
    </row>
    <row r="760" spans="1:5" x14ac:dyDescent="0.2">
      <c r="A760" s="150">
        <f t="shared" si="11"/>
        <v>12</v>
      </c>
      <c r="B760" t="s">
        <v>1211</v>
      </c>
      <c r="C760" t="s">
        <v>1139</v>
      </c>
      <c r="D760" s="20">
        <v>141391532.19999999</v>
      </c>
      <c r="E760" s="149"/>
    </row>
    <row r="761" spans="1:5" x14ac:dyDescent="0.2">
      <c r="A761" s="150">
        <f t="shared" si="11"/>
        <v>12</v>
      </c>
      <c r="B761" t="s">
        <v>1212</v>
      </c>
      <c r="C761" t="s">
        <v>1142</v>
      </c>
      <c r="D761" s="20">
        <v>13948269.279999999</v>
      </c>
      <c r="E761" s="149"/>
    </row>
    <row r="762" spans="1:5" x14ac:dyDescent="0.2">
      <c r="A762" s="150">
        <f t="shared" si="11"/>
        <v>12</v>
      </c>
      <c r="B762" t="s">
        <v>1213</v>
      </c>
      <c r="C762" t="s">
        <v>1029</v>
      </c>
      <c r="D762" s="20">
        <v>67740602.400000006</v>
      </c>
      <c r="E762" s="149"/>
    </row>
    <row r="763" spans="1:5" x14ac:dyDescent="0.2">
      <c r="A763" s="150">
        <f t="shared" si="11"/>
        <v>12</v>
      </c>
      <c r="B763" t="s">
        <v>1214</v>
      </c>
      <c r="C763" t="s">
        <v>1148</v>
      </c>
      <c r="D763" s="20">
        <v>20371337</v>
      </c>
      <c r="E763" s="149"/>
    </row>
    <row r="764" spans="1:5" x14ac:dyDescent="0.2">
      <c r="A764" s="150">
        <f t="shared" si="11"/>
        <v>12</v>
      </c>
      <c r="B764" t="s">
        <v>1215</v>
      </c>
      <c r="C764" t="s">
        <v>1048</v>
      </c>
      <c r="D764" s="20">
        <v>86889694.640000001</v>
      </c>
      <c r="E764" s="149"/>
    </row>
    <row r="765" spans="1:5" x14ac:dyDescent="0.2">
      <c r="A765" s="150">
        <f t="shared" si="11"/>
        <v>12</v>
      </c>
      <c r="B765" t="s">
        <v>1216</v>
      </c>
      <c r="C765" t="s">
        <v>1058</v>
      </c>
      <c r="D765" s="20">
        <v>102591187.94</v>
      </c>
      <c r="E765" s="149"/>
    </row>
    <row r="766" spans="1:5" x14ac:dyDescent="0.2">
      <c r="A766" s="150">
        <f t="shared" si="11"/>
        <v>12</v>
      </c>
      <c r="B766" t="s">
        <v>1217</v>
      </c>
      <c r="C766" t="s">
        <v>1218</v>
      </c>
      <c r="D766" s="20">
        <v>34259465.859999999</v>
      </c>
      <c r="E766" s="149"/>
    </row>
    <row r="767" spans="1:5" x14ac:dyDescent="0.2">
      <c r="A767" s="150">
        <f t="shared" si="11"/>
        <v>12</v>
      </c>
      <c r="B767" t="s">
        <v>1219</v>
      </c>
      <c r="C767" t="s">
        <v>1220</v>
      </c>
      <c r="D767" s="20">
        <v>2557327</v>
      </c>
      <c r="E767" s="149"/>
    </row>
    <row r="768" spans="1:5" x14ac:dyDescent="0.2">
      <c r="A768" s="150">
        <f t="shared" si="11"/>
        <v>12</v>
      </c>
      <c r="B768" t="s">
        <v>1221</v>
      </c>
      <c r="C768" t="s">
        <v>571</v>
      </c>
      <c r="D768" s="20">
        <v>3038484.1</v>
      </c>
      <c r="E768" s="149"/>
    </row>
    <row r="769" spans="1:5" x14ac:dyDescent="0.2">
      <c r="A769" s="150">
        <f t="shared" si="11"/>
        <v>12</v>
      </c>
      <c r="B769" t="s">
        <v>1222</v>
      </c>
      <c r="C769" t="s">
        <v>1223</v>
      </c>
      <c r="D769" s="20">
        <v>240671915.5</v>
      </c>
      <c r="E769" s="149"/>
    </row>
    <row r="770" spans="1:5" x14ac:dyDescent="0.2">
      <c r="A770" s="150">
        <f t="shared" si="11"/>
        <v>12</v>
      </c>
      <c r="B770" t="s">
        <v>1224</v>
      </c>
      <c r="C770" t="s">
        <v>1225</v>
      </c>
      <c r="D770" s="20">
        <v>4414386</v>
      </c>
      <c r="E770" s="149"/>
    </row>
    <row r="771" spans="1:5" x14ac:dyDescent="0.2">
      <c r="A771" s="150">
        <f t="shared" ref="A771:A834" si="12">+LEN(B771)</f>
        <v>12</v>
      </c>
      <c r="B771" t="s">
        <v>1226</v>
      </c>
      <c r="C771" t="s">
        <v>1227</v>
      </c>
      <c r="D771" s="20">
        <v>42193657.100000001</v>
      </c>
      <c r="E771" s="149"/>
    </row>
    <row r="772" spans="1:5" x14ac:dyDescent="0.2">
      <c r="A772" s="150">
        <f t="shared" si="12"/>
        <v>12</v>
      </c>
      <c r="B772" t="s">
        <v>1228</v>
      </c>
      <c r="C772" t="s">
        <v>1229</v>
      </c>
      <c r="D772" s="20">
        <v>85056000</v>
      </c>
      <c r="E772" s="149"/>
    </row>
    <row r="773" spans="1:5" x14ac:dyDescent="0.2">
      <c r="A773" s="150">
        <f t="shared" si="12"/>
        <v>12</v>
      </c>
      <c r="B773" t="s">
        <v>1230</v>
      </c>
      <c r="C773" t="s">
        <v>109</v>
      </c>
      <c r="D773" s="20">
        <v>4439383</v>
      </c>
      <c r="E773" s="149"/>
    </row>
    <row r="774" spans="1:5" x14ac:dyDescent="0.2">
      <c r="A774" s="150">
        <f t="shared" si="12"/>
        <v>12</v>
      </c>
      <c r="B774" t="s">
        <v>1231</v>
      </c>
      <c r="C774" t="s">
        <v>67</v>
      </c>
      <c r="D774" s="20">
        <v>1246218</v>
      </c>
      <c r="E774" s="149"/>
    </row>
    <row r="775" spans="1:5" x14ac:dyDescent="0.2">
      <c r="A775" s="150">
        <f t="shared" si="12"/>
        <v>12</v>
      </c>
      <c r="B775" t="s">
        <v>1232</v>
      </c>
      <c r="C775" t="s">
        <v>1233</v>
      </c>
      <c r="D775" s="20">
        <v>3405034.68</v>
      </c>
      <c r="E775" s="149"/>
    </row>
    <row r="776" spans="1:5" x14ac:dyDescent="0.2">
      <c r="A776" s="150">
        <f t="shared" si="12"/>
        <v>12</v>
      </c>
      <c r="B776" t="s">
        <v>1234</v>
      </c>
      <c r="C776" t="s">
        <v>69</v>
      </c>
      <c r="D776" s="20">
        <v>1185687</v>
      </c>
      <c r="E776" s="149"/>
    </row>
    <row r="777" spans="1:5" x14ac:dyDescent="0.2">
      <c r="A777" s="150">
        <f t="shared" si="12"/>
        <v>12</v>
      </c>
      <c r="B777" t="s">
        <v>1235</v>
      </c>
      <c r="C777" t="s">
        <v>1236</v>
      </c>
      <c r="D777" s="20">
        <v>1269127518.9200001</v>
      </c>
      <c r="E777" s="149"/>
    </row>
    <row r="778" spans="1:5" x14ac:dyDescent="0.2">
      <c r="A778" s="150">
        <f t="shared" si="12"/>
        <v>12</v>
      </c>
      <c r="B778" t="s">
        <v>1237</v>
      </c>
      <c r="C778" t="s">
        <v>1238</v>
      </c>
      <c r="D778" s="20">
        <v>358568617</v>
      </c>
      <c r="E778" s="149"/>
    </row>
    <row r="779" spans="1:5" x14ac:dyDescent="0.2">
      <c r="A779" s="150">
        <f t="shared" si="12"/>
        <v>12</v>
      </c>
      <c r="B779" t="s">
        <v>1239</v>
      </c>
      <c r="C779" t="s">
        <v>1240</v>
      </c>
      <c r="D779" s="20">
        <v>219577230</v>
      </c>
      <c r="E779" s="149"/>
    </row>
    <row r="780" spans="1:5" x14ac:dyDescent="0.2">
      <c r="A780" s="150">
        <f t="shared" si="12"/>
        <v>12</v>
      </c>
      <c r="B780" t="s">
        <v>1241</v>
      </c>
      <c r="C780" t="s">
        <v>1242</v>
      </c>
      <c r="D780" s="20">
        <v>469065651.12</v>
      </c>
      <c r="E780" s="149"/>
    </row>
    <row r="781" spans="1:5" x14ac:dyDescent="0.2">
      <c r="A781" s="150">
        <f t="shared" si="12"/>
        <v>12</v>
      </c>
      <c r="B781" t="s">
        <v>1243</v>
      </c>
      <c r="C781" t="s">
        <v>1244</v>
      </c>
      <c r="D781" s="20">
        <v>5932642.9900000002</v>
      </c>
      <c r="E781" s="149"/>
    </row>
    <row r="782" spans="1:5" x14ac:dyDescent="0.2">
      <c r="A782" s="150">
        <f t="shared" si="12"/>
        <v>12</v>
      </c>
      <c r="B782" t="s">
        <v>1245</v>
      </c>
      <c r="C782" t="s">
        <v>1246</v>
      </c>
      <c r="D782" s="20">
        <v>2806304412.1599998</v>
      </c>
      <c r="E782" s="149"/>
    </row>
    <row r="783" spans="1:5" x14ac:dyDescent="0.2">
      <c r="A783" s="150">
        <f t="shared" si="12"/>
        <v>12</v>
      </c>
      <c r="B783" t="s">
        <v>1247</v>
      </c>
      <c r="C783" t="s">
        <v>1248</v>
      </c>
      <c r="D783" s="20">
        <v>3366633104.3099999</v>
      </c>
      <c r="E783" s="149"/>
    </row>
    <row r="784" spans="1:5" x14ac:dyDescent="0.2">
      <c r="A784" s="150">
        <f t="shared" si="12"/>
        <v>12</v>
      </c>
      <c r="B784" t="s">
        <v>1249</v>
      </c>
      <c r="C784" t="s">
        <v>1250</v>
      </c>
      <c r="D784" s="20">
        <v>41797472</v>
      </c>
      <c r="E784" s="149"/>
    </row>
    <row r="785" spans="1:5" x14ac:dyDescent="0.2">
      <c r="A785" s="150">
        <f t="shared" si="12"/>
        <v>12</v>
      </c>
      <c r="B785" t="s">
        <v>1251</v>
      </c>
      <c r="C785" t="s">
        <v>1252</v>
      </c>
      <c r="D785" s="20">
        <v>725532220</v>
      </c>
      <c r="E785" s="149"/>
    </row>
    <row r="786" spans="1:5" x14ac:dyDescent="0.2">
      <c r="A786" s="150">
        <f t="shared" si="12"/>
        <v>12</v>
      </c>
      <c r="B786" t="s">
        <v>1253</v>
      </c>
      <c r="C786" t="s">
        <v>1254</v>
      </c>
      <c r="D786" s="20">
        <v>100309950</v>
      </c>
      <c r="E786" s="149"/>
    </row>
    <row r="787" spans="1:5" x14ac:dyDescent="0.2">
      <c r="A787" s="150">
        <f t="shared" si="12"/>
        <v>12</v>
      </c>
      <c r="B787" t="s">
        <v>1255</v>
      </c>
      <c r="C787" t="s">
        <v>1256</v>
      </c>
      <c r="D787" s="20">
        <v>63238019502.350006</v>
      </c>
      <c r="E787" s="149"/>
    </row>
    <row r="788" spans="1:5" x14ac:dyDescent="0.2">
      <c r="A788" s="150">
        <f t="shared" si="12"/>
        <v>12</v>
      </c>
      <c r="B788" t="s">
        <v>1257</v>
      </c>
      <c r="C788" t="s">
        <v>1258</v>
      </c>
      <c r="D788" s="20">
        <v>4090956262.6700001</v>
      </c>
      <c r="E788" s="149"/>
    </row>
    <row r="789" spans="1:5" x14ac:dyDescent="0.2">
      <c r="A789" s="150">
        <f t="shared" si="12"/>
        <v>12</v>
      </c>
      <c r="B789" t="s">
        <v>1259</v>
      </c>
      <c r="C789" t="s">
        <v>1260</v>
      </c>
      <c r="D789" s="20">
        <v>2307232400.3200002</v>
      </c>
      <c r="E789" s="149"/>
    </row>
    <row r="790" spans="1:5" x14ac:dyDescent="0.2">
      <c r="A790" s="150">
        <f t="shared" si="12"/>
        <v>12</v>
      </c>
      <c r="B790" t="s">
        <v>1261</v>
      </c>
      <c r="C790" t="s">
        <v>1262</v>
      </c>
      <c r="D790" s="20">
        <v>226536098</v>
      </c>
      <c r="E790" s="149"/>
    </row>
    <row r="791" spans="1:5" x14ac:dyDescent="0.2">
      <c r="A791" s="150">
        <f t="shared" si="12"/>
        <v>12</v>
      </c>
      <c r="B791" t="s">
        <v>1263</v>
      </c>
      <c r="C791" t="s">
        <v>1264</v>
      </c>
      <c r="D791" s="20">
        <v>1278646936.27</v>
      </c>
      <c r="E791" s="149"/>
    </row>
    <row r="792" spans="1:5" x14ac:dyDescent="0.2">
      <c r="A792" s="150">
        <f t="shared" si="12"/>
        <v>12</v>
      </c>
      <c r="B792" t="s">
        <v>1265</v>
      </c>
      <c r="C792" t="s">
        <v>1266</v>
      </c>
      <c r="D792" s="20">
        <v>642262036.84000003</v>
      </c>
      <c r="E792" s="149"/>
    </row>
    <row r="793" spans="1:5" x14ac:dyDescent="0.2">
      <c r="A793" s="150">
        <f t="shared" si="12"/>
        <v>12</v>
      </c>
      <c r="B793" t="s">
        <v>1267</v>
      </c>
      <c r="C793" t="s">
        <v>1268</v>
      </c>
      <c r="D793" s="20">
        <v>542593939</v>
      </c>
      <c r="E793" s="149"/>
    </row>
    <row r="794" spans="1:5" x14ac:dyDescent="0.2">
      <c r="A794" s="150">
        <f t="shared" si="12"/>
        <v>12</v>
      </c>
      <c r="B794" t="s">
        <v>1269</v>
      </c>
      <c r="C794" t="s">
        <v>351</v>
      </c>
      <c r="D794" s="20">
        <v>3812000</v>
      </c>
      <c r="E794" s="149"/>
    </row>
    <row r="795" spans="1:5" x14ac:dyDescent="0.2">
      <c r="A795" s="150">
        <f t="shared" si="12"/>
        <v>12</v>
      </c>
      <c r="B795" t="s">
        <v>1270</v>
      </c>
      <c r="C795" t="s">
        <v>1271</v>
      </c>
      <c r="D795" s="20">
        <v>277390000</v>
      </c>
      <c r="E795" s="149"/>
    </row>
    <row r="796" spans="1:5" x14ac:dyDescent="0.2">
      <c r="A796" s="150">
        <f t="shared" si="12"/>
        <v>12</v>
      </c>
      <c r="B796" t="s">
        <v>1272</v>
      </c>
      <c r="C796" t="s">
        <v>1273</v>
      </c>
      <c r="D796" s="20">
        <v>1593285952</v>
      </c>
      <c r="E796" s="149"/>
    </row>
    <row r="797" spans="1:5" x14ac:dyDescent="0.2">
      <c r="A797" s="150">
        <f t="shared" si="12"/>
        <v>12</v>
      </c>
      <c r="B797" t="s">
        <v>1274</v>
      </c>
      <c r="C797" t="s">
        <v>1275</v>
      </c>
      <c r="D797" s="20">
        <v>13079728</v>
      </c>
      <c r="E797" s="149"/>
    </row>
    <row r="798" spans="1:5" x14ac:dyDescent="0.2">
      <c r="A798" s="150">
        <f t="shared" si="12"/>
        <v>12</v>
      </c>
      <c r="B798" t="s">
        <v>1276</v>
      </c>
      <c r="C798" t="s">
        <v>1277</v>
      </c>
      <c r="D798" s="20">
        <v>410434877</v>
      </c>
      <c r="E798" s="149"/>
    </row>
    <row r="799" spans="1:5" x14ac:dyDescent="0.2">
      <c r="A799" s="150">
        <f t="shared" si="12"/>
        <v>12</v>
      </c>
      <c r="B799" t="s">
        <v>1278</v>
      </c>
      <c r="C799" t="s">
        <v>1279</v>
      </c>
      <c r="D799" s="20">
        <v>520548701</v>
      </c>
      <c r="E799" s="149"/>
    </row>
    <row r="800" spans="1:5" x14ac:dyDescent="0.2">
      <c r="A800" s="150">
        <f t="shared" si="12"/>
        <v>12</v>
      </c>
      <c r="B800" t="s">
        <v>1280</v>
      </c>
      <c r="C800" t="s">
        <v>1281</v>
      </c>
      <c r="D800" s="20">
        <v>43955860</v>
      </c>
      <c r="E800" s="149"/>
    </row>
    <row r="801" spans="1:5" x14ac:dyDescent="0.2">
      <c r="A801" s="150">
        <f t="shared" si="12"/>
        <v>12</v>
      </c>
      <c r="B801" t="s">
        <v>1282</v>
      </c>
      <c r="C801" t="s">
        <v>1283</v>
      </c>
      <c r="D801" s="20">
        <v>32165730</v>
      </c>
      <c r="E801" s="149"/>
    </row>
    <row r="802" spans="1:5" x14ac:dyDescent="0.2">
      <c r="A802" s="150">
        <f t="shared" si="12"/>
        <v>12</v>
      </c>
      <c r="B802" t="s">
        <v>1284</v>
      </c>
      <c r="C802" t="s">
        <v>1285</v>
      </c>
      <c r="D802" s="20">
        <v>287614209</v>
      </c>
      <c r="E802" s="149"/>
    </row>
    <row r="803" spans="1:5" x14ac:dyDescent="0.2">
      <c r="A803" s="150">
        <f t="shared" si="12"/>
        <v>12</v>
      </c>
      <c r="B803" t="s">
        <v>1286</v>
      </c>
      <c r="C803" t="s">
        <v>1287</v>
      </c>
      <c r="D803" s="20">
        <v>35548634</v>
      </c>
      <c r="E803" s="149"/>
    </row>
    <row r="804" spans="1:5" x14ac:dyDescent="0.2">
      <c r="A804" s="150">
        <f t="shared" si="12"/>
        <v>12</v>
      </c>
      <c r="B804" t="s">
        <v>1288</v>
      </c>
      <c r="C804" t="s">
        <v>1289</v>
      </c>
      <c r="D804" s="20">
        <v>244523360.22</v>
      </c>
      <c r="E804" s="149"/>
    </row>
    <row r="805" spans="1:5" x14ac:dyDescent="0.2">
      <c r="A805" s="150">
        <f t="shared" si="12"/>
        <v>12</v>
      </c>
      <c r="B805" t="s">
        <v>1290</v>
      </c>
      <c r="C805" t="s">
        <v>1291</v>
      </c>
      <c r="D805" s="20">
        <v>445251730</v>
      </c>
      <c r="E805" s="149"/>
    </row>
    <row r="806" spans="1:5" x14ac:dyDescent="0.2">
      <c r="A806" s="150">
        <f t="shared" si="12"/>
        <v>12</v>
      </c>
      <c r="B806" t="s">
        <v>1292</v>
      </c>
      <c r="C806" t="s">
        <v>1293</v>
      </c>
      <c r="D806" s="20">
        <v>0.5</v>
      </c>
      <c r="E806" s="149"/>
    </row>
    <row r="807" spans="1:5" x14ac:dyDescent="0.2">
      <c r="A807" s="150">
        <f t="shared" si="12"/>
        <v>12</v>
      </c>
      <c r="B807" t="s">
        <v>1294</v>
      </c>
      <c r="C807" t="s">
        <v>1295</v>
      </c>
      <c r="D807" s="20">
        <v>1519878323.8</v>
      </c>
      <c r="E807" s="149"/>
    </row>
    <row r="808" spans="1:5" x14ac:dyDescent="0.2">
      <c r="A808" s="150">
        <f t="shared" si="12"/>
        <v>12</v>
      </c>
      <c r="B808" t="s">
        <v>1296</v>
      </c>
      <c r="C808" t="s">
        <v>1297</v>
      </c>
      <c r="D808" s="20">
        <v>1883532906</v>
      </c>
      <c r="E808" s="149"/>
    </row>
    <row r="809" spans="1:5" x14ac:dyDescent="0.2">
      <c r="A809" s="150">
        <f t="shared" si="12"/>
        <v>12</v>
      </c>
      <c r="B809" t="s">
        <v>1298</v>
      </c>
      <c r="C809" t="s">
        <v>1299</v>
      </c>
      <c r="D809" s="20">
        <v>171251951.62</v>
      </c>
      <c r="E809" s="149"/>
    </row>
    <row r="810" spans="1:5" x14ac:dyDescent="0.2">
      <c r="A810" s="150">
        <f t="shared" si="12"/>
        <v>12</v>
      </c>
      <c r="B810" t="s">
        <v>1300</v>
      </c>
      <c r="C810" t="s">
        <v>1301</v>
      </c>
      <c r="D810" s="20">
        <v>5528512042.4700003</v>
      </c>
      <c r="E810" s="149"/>
    </row>
    <row r="811" spans="1:5" x14ac:dyDescent="0.2">
      <c r="A811" s="150">
        <f t="shared" si="12"/>
        <v>12</v>
      </c>
      <c r="B811" t="s">
        <v>1302</v>
      </c>
      <c r="C811" t="s">
        <v>1303</v>
      </c>
      <c r="D811" s="20">
        <v>4748925</v>
      </c>
      <c r="E811" s="149"/>
    </row>
    <row r="812" spans="1:5" x14ac:dyDescent="0.2">
      <c r="A812" s="150">
        <f t="shared" si="12"/>
        <v>12</v>
      </c>
      <c r="B812" t="s">
        <v>1304</v>
      </c>
      <c r="C812" t="s">
        <v>1305</v>
      </c>
      <c r="D812" s="20">
        <v>9952256.2400000002</v>
      </c>
      <c r="E812" s="149"/>
    </row>
    <row r="813" spans="1:5" x14ac:dyDescent="0.2">
      <c r="A813" s="150">
        <f t="shared" si="12"/>
        <v>12</v>
      </c>
      <c r="B813" t="s">
        <v>1306</v>
      </c>
      <c r="C813" t="s">
        <v>1307</v>
      </c>
      <c r="D813" s="20">
        <v>6719998</v>
      </c>
      <c r="E813" s="149"/>
    </row>
    <row r="814" spans="1:5" x14ac:dyDescent="0.2">
      <c r="A814" s="150">
        <f t="shared" si="12"/>
        <v>12</v>
      </c>
      <c r="B814" t="s">
        <v>1308</v>
      </c>
      <c r="C814" t="s">
        <v>1309</v>
      </c>
      <c r="D814" s="20">
        <v>155498822</v>
      </c>
      <c r="E814" s="149"/>
    </row>
    <row r="815" spans="1:5" x14ac:dyDescent="0.2">
      <c r="A815" s="150">
        <f t="shared" si="12"/>
        <v>12</v>
      </c>
      <c r="B815" t="s">
        <v>1310</v>
      </c>
      <c r="C815" t="s">
        <v>1311</v>
      </c>
      <c r="D815" s="20">
        <v>7618550</v>
      </c>
      <c r="E815" s="149"/>
    </row>
    <row r="816" spans="1:5" x14ac:dyDescent="0.2">
      <c r="A816" s="150">
        <f t="shared" si="12"/>
        <v>12</v>
      </c>
      <c r="B816" t="s">
        <v>1312</v>
      </c>
      <c r="C816" t="s">
        <v>1313</v>
      </c>
      <c r="D816" s="20">
        <v>73652670</v>
      </c>
      <c r="E816" s="149"/>
    </row>
    <row r="817" spans="1:5" x14ac:dyDescent="0.2">
      <c r="A817" s="150">
        <f t="shared" si="12"/>
        <v>12</v>
      </c>
      <c r="B817" t="s">
        <v>1314</v>
      </c>
      <c r="C817" t="s">
        <v>1315</v>
      </c>
      <c r="D817" s="20">
        <v>11511108</v>
      </c>
      <c r="E817" s="149"/>
    </row>
    <row r="818" spans="1:5" x14ac:dyDescent="0.2">
      <c r="A818" s="150">
        <f t="shared" si="12"/>
        <v>12</v>
      </c>
      <c r="B818" t="s">
        <v>1316</v>
      </c>
      <c r="C818" t="s">
        <v>1317</v>
      </c>
      <c r="D818" s="20">
        <v>101843470</v>
      </c>
      <c r="E818" s="149"/>
    </row>
    <row r="819" spans="1:5" x14ac:dyDescent="0.2">
      <c r="A819" s="150">
        <f t="shared" si="12"/>
        <v>12</v>
      </c>
      <c r="B819" t="s">
        <v>1318</v>
      </c>
      <c r="C819" t="s">
        <v>1319</v>
      </c>
      <c r="D819" s="20">
        <v>10110008</v>
      </c>
      <c r="E819" s="149"/>
    </row>
    <row r="820" spans="1:5" x14ac:dyDescent="0.2">
      <c r="A820" s="150">
        <f t="shared" si="12"/>
        <v>12</v>
      </c>
      <c r="B820" t="s">
        <v>1320</v>
      </c>
      <c r="C820" t="s">
        <v>1321</v>
      </c>
      <c r="D820" s="20">
        <v>1031987337</v>
      </c>
      <c r="E820" s="149"/>
    </row>
    <row r="821" spans="1:5" x14ac:dyDescent="0.2">
      <c r="A821" s="150">
        <f t="shared" si="12"/>
        <v>12</v>
      </c>
      <c r="B821" t="s">
        <v>1322</v>
      </c>
      <c r="C821" t="s">
        <v>1323</v>
      </c>
      <c r="D821" s="20">
        <v>6701332840.4499998</v>
      </c>
      <c r="E821" s="149"/>
    </row>
    <row r="822" spans="1:5" x14ac:dyDescent="0.2">
      <c r="A822" s="150">
        <f t="shared" si="12"/>
        <v>10</v>
      </c>
      <c r="B822" t="s">
        <v>1452</v>
      </c>
      <c r="C822" t="s">
        <v>1451</v>
      </c>
      <c r="D822" s="20">
        <v>445931</v>
      </c>
      <c r="E822" s="149"/>
    </row>
    <row r="823" spans="1:5" x14ac:dyDescent="0.2">
      <c r="A823" s="150">
        <f t="shared" si="12"/>
        <v>10</v>
      </c>
      <c r="B823" t="s">
        <v>1324</v>
      </c>
      <c r="C823" t="s">
        <v>1325</v>
      </c>
      <c r="D823" s="20">
        <v>7823800</v>
      </c>
      <c r="E823" s="149"/>
    </row>
    <row r="824" spans="1:5" x14ac:dyDescent="0.2">
      <c r="A824" s="150">
        <f t="shared" si="12"/>
        <v>12</v>
      </c>
      <c r="B824" t="s">
        <v>1326</v>
      </c>
      <c r="C824" t="s">
        <v>1327</v>
      </c>
      <c r="D824" s="20">
        <v>2828800</v>
      </c>
      <c r="E824" s="149"/>
    </row>
    <row r="825" spans="1:5" x14ac:dyDescent="0.2">
      <c r="A825" s="150">
        <f t="shared" si="12"/>
        <v>12</v>
      </c>
      <c r="B825" t="s">
        <v>1328</v>
      </c>
      <c r="C825" t="s">
        <v>1329</v>
      </c>
      <c r="D825" s="20">
        <v>4995000</v>
      </c>
      <c r="E825" s="149"/>
    </row>
    <row r="826" spans="1:5" x14ac:dyDescent="0.2">
      <c r="A826" s="150">
        <f t="shared" si="12"/>
        <v>8</v>
      </c>
      <c r="B826" t="s">
        <v>1330</v>
      </c>
      <c r="C826" t="s">
        <v>1331</v>
      </c>
      <c r="D826" s="20">
        <v>20877263918.790001</v>
      </c>
      <c r="E826" s="149"/>
    </row>
    <row r="827" spans="1:5" x14ac:dyDescent="0.2">
      <c r="A827" s="150">
        <f t="shared" si="12"/>
        <v>10</v>
      </c>
      <c r="B827" t="s">
        <v>1332</v>
      </c>
      <c r="C827" t="s">
        <v>1333</v>
      </c>
      <c r="D827" s="20">
        <v>2393150891.52</v>
      </c>
      <c r="E827" s="149"/>
    </row>
    <row r="828" spans="1:5" x14ac:dyDescent="0.2">
      <c r="A828" s="150">
        <f t="shared" si="12"/>
        <v>10</v>
      </c>
      <c r="B828" t="s">
        <v>1334</v>
      </c>
      <c r="C828" t="s">
        <v>1335</v>
      </c>
      <c r="D828" s="20">
        <v>12453093</v>
      </c>
      <c r="E828" s="149"/>
    </row>
    <row r="829" spans="1:5" x14ac:dyDescent="0.2">
      <c r="A829" s="150">
        <f t="shared" si="12"/>
        <v>10</v>
      </c>
      <c r="B829" t="s">
        <v>1336</v>
      </c>
      <c r="C829" t="s">
        <v>1337</v>
      </c>
      <c r="D829" s="20">
        <v>45408472</v>
      </c>
      <c r="E829" s="149"/>
    </row>
    <row r="830" spans="1:5" x14ac:dyDescent="0.2">
      <c r="A830" s="150">
        <f t="shared" si="12"/>
        <v>10</v>
      </c>
      <c r="B830" t="s">
        <v>1338</v>
      </c>
      <c r="C830" t="s">
        <v>1339</v>
      </c>
      <c r="D830" s="20">
        <v>139507893.55000001</v>
      </c>
      <c r="E830" s="149"/>
    </row>
    <row r="831" spans="1:5" x14ac:dyDescent="0.2">
      <c r="A831" s="150">
        <f t="shared" si="12"/>
        <v>10</v>
      </c>
      <c r="B831" t="s">
        <v>1340</v>
      </c>
      <c r="C831" t="s">
        <v>1341</v>
      </c>
      <c r="D831" s="20">
        <v>16342635.529999999</v>
      </c>
      <c r="E831" s="149"/>
    </row>
    <row r="832" spans="1:5" x14ac:dyDescent="0.2">
      <c r="A832" s="150">
        <f t="shared" si="12"/>
        <v>10</v>
      </c>
      <c r="B832" t="s">
        <v>1342</v>
      </c>
      <c r="C832" t="s">
        <v>1343</v>
      </c>
      <c r="D832" s="20">
        <v>69529630.780000001</v>
      </c>
      <c r="E832" s="149"/>
    </row>
    <row r="833" spans="1:5" x14ac:dyDescent="0.2">
      <c r="A833" s="150">
        <f t="shared" si="12"/>
        <v>10</v>
      </c>
      <c r="B833" t="s">
        <v>1344</v>
      </c>
      <c r="C833" t="s">
        <v>1345</v>
      </c>
      <c r="D833" s="20">
        <v>69090284.780000001</v>
      </c>
      <c r="E833" s="149"/>
    </row>
    <row r="834" spans="1:5" x14ac:dyDescent="0.2">
      <c r="A834" s="150">
        <f t="shared" si="12"/>
        <v>10</v>
      </c>
      <c r="B834" t="s">
        <v>1346</v>
      </c>
      <c r="C834" t="s">
        <v>1347</v>
      </c>
      <c r="D834" s="20">
        <v>83821473.379999995</v>
      </c>
      <c r="E834" s="149"/>
    </row>
    <row r="835" spans="1:5" x14ac:dyDescent="0.2">
      <c r="A835" s="150">
        <f t="shared" ref="A835:A898" si="13">+LEN(B835)</f>
        <v>10</v>
      </c>
      <c r="B835" t="s">
        <v>1348</v>
      </c>
      <c r="C835" t="s">
        <v>1349</v>
      </c>
      <c r="D835" s="20">
        <v>177718315.13</v>
      </c>
      <c r="E835" s="149"/>
    </row>
    <row r="836" spans="1:5" x14ac:dyDescent="0.2">
      <c r="A836" s="150">
        <f t="shared" si="13"/>
        <v>10</v>
      </c>
      <c r="B836" t="s">
        <v>1350</v>
      </c>
      <c r="C836" t="s">
        <v>1351</v>
      </c>
      <c r="D836" s="20">
        <v>10559880.140000001</v>
      </c>
      <c r="E836" s="149"/>
    </row>
    <row r="837" spans="1:5" x14ac:dyDescent="0.2">
      <c r="A837" s="150">
        <f t="shared" si="13"/>
        <v>10</v>
      </c>
      <c r="B837" t="s">
        <v>1352</v>
      </c>
      <c r="C837" t="s">
        <v>1353</v>
      </c>
      <c r="D837" s="20">
        <v>54266084.590000004</v>
      </c>
      <c r="E837" s="149"/>
    </row>
    <row r="838" spans="1:5" x14ac:dyDescent="0.2">
      <c r="A838" s="150">
        <f t="shared" si="13"/>
        <v>10</v>
      </c>
      <c r="B838" t="s">
        <v>1354</v>
      </c>
      <c r="C838" t="s">
        <v>1355</v>
      </c>
      <c r="D838" s="20">
        <v>32720678.18</v>
      </c>
      <c r="E838" s="149"/>
    </row>
    <row r="839" spans="1:5" x14ac:dyDescent="0.2">
      <c r="A839" s="150">
        <f t="shared" si="13"/>
        <v>10</v>
      </c>
      <c r="B839" t="s">
        <v>1356</v>
      </c>
      <c r="C839" t="s">
        <v>1357</v>
      </c>
      <c r="D839" s="20">
        <v>264720903</v>
      </c>
      <c r="E839" s="149"/>
    </row>
    <row r="840" spans="1:5" x14ac:dyDescent="0.2">
      <c r="A840" s="150">
        <f t="shared" si="13"/>
        <v>10</v>
      </c>
      <c r="B840" t="s">
        <v>1358</v>
      </c>
      <c r="C840" t="s">
        <v>1359</v>
      </c>
      <c r="D840" s="20">
        <v>73180100</v>
      </c>
      <c r="E840" s="149"/>
    </row>
    <row r="841" spans="1:5" x14ac:dyDescent="0.2">
      <c r="A841" s="150">
        <f t="shared" si="13"/>
        <v>10</v>
      </c>
      <c r="B841" t="s">
        <v>1360</v>
      </c>
      <c r="C841" t="s">
        <v>1361</v>
      </c>
      <c r="D841" s="20">
        <v>91015225</v>
      </c>
      <c r="E841" s="149"/>
    </row>
    <row r="842" spans="1:5" x14ac:dyDescent="0.2">
      <c r="A842" s="150">
        <f t="shared" si="13"/>
        <v>10</v>
      </c>
      <c r="B842" t="s">
        <v>1362</v>
      </c>
      <c r="C842" t="s">
        <v>1363</v>
      </c>
      <c r="D842" s="20">
        <v>9909500</v>
      </c>
      <c r="E842" s="149"/>
    </row>
    <row r="843" spans="1:5" x14ac:dyDescent="0.2">
      <c r="A843" s="150">
        <f t="shared" si="13"/>
        <v>10</v>
      </c>
      <c r="B843" t="s">
        <v>1364</v>
      </c>
      <c r="C843" t="s">
        <v>1365</v>
      </c>
      <c r="D843" s="20">
        <v>6606610</v>
      </c>
      <c r="E843" s="149"/>
    </row>
    <row r="844" spans="1:5" x14ac:dyDescent="0.2">
      <c r="A844" s="150">
        <f t="shared" si="13"/>
        <v>10</v>
      </c>
      <c r="B844" t="s">
        <v>1450</v>
      </c>
      <c r="C844" t="s">
        <v>1449</v>
      </c>
      <c r="D844" s="20">
        <v>426500</v>
      </c>
      <c r="E844" s="149"/>
    </row>
    <row r="845" spans="1:5" x14ac:dyDescent="0.2">
      <c r="A845" s="150">
        <f t="shared" si="13"/>
        <v>10</v>
      </c>
      <c r="B845" t="s">
        <v>1366</v>
      </c>
      <c r="C845" t="s">
        <v>1367</v>
      </c>
      <c r="D845" s="20">
        <v>24339223.359999999</v>
      </c>
      <c r="E845" s="149"/>
    </row>
    <row r="846" spans="1:5" x14ac:dyDescent="0.2">
      <c r="A846" s="150">
        <f t="shared" si="13"/>
        <v>10</v>
      </c>
      <c r="B846" t="s">
        <v>1368</v>
      </c>
      <c r="C846" t="s">
        <v>1369</v>
      </c>
      <c r="D846" s="20">
        <v>870595055</v>
      </c>
      <c r="E846" s="149"/>
    </row>
    <row r="847" spans="1:5" x14ac:dyDescent="0.2">
      <c r="A847" s="150">
        <f t="shared" si="13"/>
        <v>10</v>
      </c>
      <c r="B847" t="s">
        <v>1370</v>
      </c>
      <c r="C847" t="s">
        <v>1244</v>
      </c>
      <c r="D847" s="20">
        <v>25880818.300000001</v>
      </c>
      <c r="E847" s="149"/>
    </row>
    <row r="848" spans="1:5" x14ac:dyDescent="0.2">
      <c r="A848" s="150">
        <f t="shared" si="13"/>
        <v>10</v>
      </c>
      <c r="B848" t="s">
        <v>1371</v>
      </c>
      <c r="C848" t="s">
        <v>18</v>
      </c>
      <c r="D848" s="20">
        <v>2414108402.4499998</v>
      </c>
      <c r="E848" s="149"/>
    </row>
    <row r="849" spans="1:5" x14ac:dyDescent="0.2">
      <c r="A849" s="150">
        <f t="shared" si="13"/>
        <v>10</v>
      </c>
      <c r="B849" t="s">
        <v>1372</v>
      </c>
      <c r="C849" t="s">
        <v>1250</v>
      </c>
      <c r="D849" s="20">
        <v>50110812.600000001</v>
      </c>
      <c r="E849" s="149"/>
    </row>
    <row r="850" spans="1:5" x14ac:dyDescent="0.2">
      <c r="A850" s="150">
        <f t="shared" si="13"/>
        <v>10</v>
      </c>
      <c r="B850" t="s">
        <v>1373</v>
      </c>
      <c r="C850" t="s">
        <v>1252</v>
      </c>
      <c r="D850" s="20">
        <v>207808699</v>
      </c>
      <c r="E850" s="149"/>
    </row>
    <row r="851" spans="1:5" x14ac:dyDescent="0.2">
      <c r="A851" s="150">
        <f t="shared" si="13"/>
        <v>10</v>
      </c>
      <c r="B851" t="s">
        <v>1374</v>
      </c>
      <c r="C851" t="s">
        <v>1258</v>
      </c>
      <c r="D851" s="20">
        <v>1113018761.98</v>
      </c>
      <c r="E851" s="149"/>
    </row>
    <row r="852" spans="1:5" x14ac:dyDescent="0.2">
      <c r="A852" s="150">
        <f t="shared" si="13"/>
        <v>10</v>
      </c>
      <c r="B852" t="s">
        <v>1375</v>
      </c>
      <c r="C852" t="s">
        <v>1260</v>
      </c>
      <c r="D852" s="20">
        <v>1071100200.3</v>
      </c>
      <c r="E852" s="149"/>
    </row>
    <row r="853" spans="1:5" x14ac:dyDescent="0.2">
      <c r="A853" s="150">
        <f t="shared" si="13"/>
        <v>10</v>
      </c>
      <c r="B853" t="s">
        <v>1448</v>
      </c>
      <c r="C853" t="s">
        <v>1447</v>
      </c>
      <c r="D853" s="20">
        <v>353314643</v>
      </c>
      <c r="E853" s="149"/>
    </row>
    <row r="854" spans="1:5" x14ac:dyDescent="0.2">
      <c r="A854" s="150">
        <f t="shared" si="13"/>
        <v>10</v>
      </c>
      <c r="B854" t="s">
        <v>1376</v>
      </c>
      <c r="C854" t="s">
        <v>1377</v>
      </c>
      <c r="D854" s="20">
        <v>142333950</v>
      </c>
      <c r="E854" s="149"/>
    </row>
    <row r="855" spans="1:5" x14ac:dyDescent="0.2">
      <c r="A855" s="150">
        <f t="shared" si="13"/>
        <v>10</v>
      </c>
      <c r="B855" t="s">
        <v>1378</v>
      </c>
      <c r="C855" t="s">
        <v>1379</v>
      </c>
      <c r="D855" s="20">
        <v>41784281</v>
      </c>
      <c r="E855" s="149"/>
    </row>
    <row r="856" spans="1:5" x14ac:dyDescent="0.2">
      <c r="A856" s="150">
        <f t="shared" si="13"/>
        <v>10</v>
      </c>
      <c r="B856" t="s">
        <v>1380</v>
      </c>
      <c r="C856" t="s">
        <v>1381</v>
      </c>
      <c r="D856" s="20">
        <v>101761516.73999999</v>
      </c>
      <c r="E856" s="149"/>
    </row>
    <row r="857" spans="1:5" x14ac:dyDescent="0.2">
      <c r="A857" s="150">
        <f t="shared" si="13"/>
        <v>10</v>
      </c>
      <c r="B857" t="s">
        <v>1382</v>
      </c>
      <c r="C857" t="s">
        <v>1383</v>
      </c>
      <c r="D857" s="20">
        <v>117751854</v>
      </c>
      <c r="E857" s="149"/>
    </row>
    <row r="858" spans="1:5" x14ac:dyDescent="0.2">
      <c r="A858" s="150">
        <f t="shared" si="13"/>
        <v>10</v>
      </c>
      <c r="B858" t="s">
        <v>1384</v>
      </c>
      <c r="C858" t="s">
        <v>1385</v>
      </c>
      <c r="D858" s="20">
        <v>510778829.48000002</v>
      </c>
      <c r="E858" s="149"/>
    </row>
    <row r="859" spans="1:5" x14ac:dyDescent="0.2">
      <c r="A859" s="150">
        <f t="shared" si="13"/>
        <v>10</v>
      </c>
      <c r="B859" t="s">
        <v>1386</v>
      </c>
      <c r="C859" t="s">
        <v>1387</v>
      </c>
      <c r="D859" s="20">
        <v>208922533</v>
      </c>
      <c r="E859" s="149"/>
    </row>
    <row r="860" spans="1:5" x14ac:dyDescent="0.2">
      <c r="A860" s="150">
        <f t="shared" si="13"/>
        <v>10</v>
      </c>
      <c r="B860" t="s">
        <v>1388</v>
      </c>
      <c r="C860" t="s">
        <v>1389</v>
      </c>
      <c r="D860" s="20">
        <v>850131124</v>
      </c>
      <c r="E860" s="149"/>
    </row>
    <row r="861" spans="1:5" x14ac:dyDescent="0.2">
      <c r="A861" s="150">
        <f t="shared" si="13"/>
        <v>10</v>
      </c>
      <c r="B861" t="s">
        <v>1390</v>
      </c>
      <c r="C861" t="s">
        <v>109</v>
      </c>
      <c r="D861" s="20">
        <v>2905310</v>
      </c>
      <c r="E861" s="149"/>
    </row>
    <row r="862" spans="1:5" x14ac:dyDescent="0.2">
      <c r="A862" s="150">
        <f t="shared" si="13"/>
        <v>10</v>
      </c>
      <c r="B862" t="s">
        <v>1391</v>
      </c>
      <c r="C862" t="s">
        <v>1392</v>
      </c>
      <c r="D862" s="20">
        <v>45220</v>
      </c>
      <c r="E862" s="149"/>
    </row>
    <row r="863" spans="1:5" x14ac:dyDescent="0.2">
      <c r="A863" s="150">
        <f t="shared" si="13"/>
        <v>10</v>
      </c>
      <c r="B863" t="s">
        <v>1393</v>
      </c>
      <c r="C863" t="s">
        <v>351</v>
      </c>
      <c r="D863" s="20">
        <v>35384269</v>
      </c>
      <c r="E863" s="149"/>
    </row>
    <row r="864" spans="1:5" x14ac:dyDescent="0.2">
      <c r="A864" s="150">
        <f t="shared" si="13"/>
        <v>10</v>
      </c>
      <c r="B864" t="s">
        <v>1394</v>
      </c>
      <c r="C864" t="s">
        <v>1395</v>
      </c>
      <c r="D864" s="20">
        <v>2952258</v>
      </c>
      <c r="E864" s="149"/>
    </row>
    <row r="865" spans="1:5" x14ac:dyDescent="0.2">
      <c r="A865" s="150">
        <f t="shared" si="13"/>
        <v>10</v>
      </c>
      <c r="B865" t="s">
        <v>1396</v>
      </c>
      <c r="C865" t="s">
        <v>70</v>
      </c>
      <c r="D865" s="20">
        <v>6279212</v>
      </c>
      <c r="E865" s="149"/>
    </row>
    <row r="866" spans="1:5" x14ac:dyDescent="0.2">
      <c r="A866" s="150">
        <f t="shared" si="13"/>
        <v>10</v>
      </c>
      <c r="B866" t="s">
        <v>1397</v>
      </c>
      <c r="C866" t="s">
        <v>1398</v>
      </c>
      <c r="D866" s="20">
        <v>504465</v>
      </c>
      <c r="E866" s="149"/>
    </row>
    <row r="867" spans="1:5" x14ac:dyDescent="0.2">
      <c r="A867" s="150">
        <f t="shared" si="13"/>
        <v>10</v>
      </c>
      <c r="B867" t="s">
        <v>1399</v>
      </c>
      <c r="C867" t="s">
        <v>1400</v>
      </c>
      <c r="D867" s="20">
        <v>39024930</v>
      </c>
      <c r="E867" s="149"/>
    </row>
    <row r="868" spans="1:5" x14ac:dyDescent="0.2">
      <c r="A868" s="150">
        <f t="shared" si="13"/>
        <v>10</v>
      </c>
      <c r="B868" t="s">
        <v>1401</v>
      </c>
      <c r="C868" t="s">
        <v>1402</v>
      </c>
      <c r="D868" s="20">
        <v>14905812</v>
      </c>
      <c r="E868" s="149"/>
    </row>
    <row r="869" spans="1:5" x14ac:dyDescent="0.2">
      <c r="A869" s="150">
        <f t="shared" si="13"/>
        <v>10</v>
      </c>
      <c r="B869" t="s">
        <v>1403</v>
      </c>
      <c r="C869" t="s">
        <v>1404</v>
      </c>
      <c r="D869" s="20">
        <v>120276</v>
      </c>
      <c r="E869" s="149"/>
    </row>
    <row r="870" spans="1:5" x14ac:dyDescent="0.2">
      <c r="A870" s="150">
        <f t="shared" si="13"/>
        <v>10</v>
      </c>
      <c r="B870" t="s">
        <v>1405</v>
      </c>
      <c r="C870" t="s">
        <v>1406</v>
      </c>
      <c r="D870" s="20">
        <v>2558843868</v>
      </c>
      <c r="E870" s="149"/>
    </row>
    <row r="871" spans="1:5" x14ac:dyDescent="0.2">
      <c r="A871" s="150">
        <f t="shared" si="13"/>
        <v>10</v>
      </c>
      <c r="B871" t="s">
        <v>1407</v>
      </c>
      <c r="C871" t="s">
        <v>1408</v>
      </c>
      <c r="D871" s="20">
        <v>1979532940</v>
      </c>
      <c r="E871" s="149"/>
    </row>
    <row r="872" spans="1:5" x14ac:dyDescent="0.2">
      <c r="A872" s="150">
        <f t="shared" si="13"/>
        <v>10</v>
      </c>
      <c r="B872" t="s">
        <v>1409</v>
      </c>
      <c r="C872" t="s">
        <v>1410</v>
      </c>
      <c r="D872" s="20">
        <v>372217</v>
      </c>
      <c r="E872" s="149"/>
    </row>
    <row r="873" spans="1:5" x14ac:dyDescent="0.2">
      <c r="A873" s="150">
        <f t="shared" si="13"/>
        <v>10</v>
      </c>
      <c r="B873" t="s">
        <v>1411</v>
      </c>
      <c r="C873" t="s">
        <v>1412</v>
      </c>
      <c r="D873" s="20">
        <v>603253</v>
      </c>
      <c r="E873" s="149"/>
    </row>
    <row r="874" spans="1:5" x14ac:dyDescent="0.2">
      <c r="A874" s="150">
        <f t="shared" si="13"/>
        <v>10</v>
      </c>
      <c r="B874" t="s">
        <v>1446</v>
      </c>
      <c r="C874" t="s">
        <v>1445</v>
      </c>
      <c r="D874" s="20">
        <v>18513284</v>
      </c>
      <c r="E874" s="149"/>
    </row>
    <row r="875" spans="1:5" x14ac:dyDescent="0.2">
      <c r="A875" s="150">
        <f t="shared" si="13"/>
        <v>10</v>
      </c>
      <c r="B875" t="s">
        <v>1444</v>
      </c>
      <c r="C875" t="s">
        <v>1443</v>
      </c>
      <c r="D875" s="20">
        <v>4563107730</v>
      </c>
      <c r="E875" s="149"/>
    </row>
    <row r="876" spans="1:5" x14ac:dyDescent="0.2">
      <c r="A876" s="150">
        <f t="shared" si="13"/>
        <v>8</v>
      </c>
      <c r="B876" t="s">
        <v>1413</v>
      </c>
      <c r="C876" t="s">
        <v>1414</v>
      </c>
      <c r="D876" s="20">
        <v>-31256121749.639999</v>
      </c>
      <c r="E876" s="149"/>
    </row>
    <row r="877" spans="1:5" x14ac:dyDescent="0.2">
      <c r="A877" s="150">
        <f t="shared" si="13"/>
        <v>10</v>
      </c>
      <c r="B877" t="s">
        <v>1415</v>
      </c>
      <c r="C877" t="s">
        <v>1416</v>
      </c>
      <c r="D877" s="20">
        <v>-30910965141.5</v>
      </c>
      <c r="E877" s="149"/>
    </row>
    <row r="878" spans="1:5" x14ac:dyDescent="0.2">
      <c r="A878" s="150">
        <f t="shared" si="13"/>
        <v>10</v>
      </c>
      <c r="B878" t="s">
        <v>1417</v>
      </c>
      <c r="C878" t="s">
        <v>1418</v>
      </c>
      <c r="D878" s="20">
        <v>-119120765.87</v>
      </c>
      <c r="E878" s="149"/>
    </row>
    <row r="879" spans="1:5" x14ac:dyDescent="0.2">
      <c r="A879" s="150">
        <f t="shared" si="13"/>
        <v>10</v>
      </c>
      <c r="B879" t="s">
        <v>1419</v>
      </c>
      <c r="C879" t="s">
        <v>1420</v>
      </c>
      <c r="D879" s="20">
        <v>-226035842.27000001</v>
      </c>
      <c r="E879" s="149"/>
    </row>
    <row r="880" spans="1:5" x14ac:dyDescent="0.2">
      <c r="A880" s="150">
        <f t="shared" si="13"/>
        <v>8</v>
      </c>
      <c r="B880" t="s">
        <v>1524</v>
      </c>
      <c r="C880" t="s">
        <v>1525</v>
      </c>
      <c r="D880" s="20">
        <v>2013838618.3400002</v>
      </c>
      <c r="E880" s="149"/>
    </row>
    <row r="881" spans="1:5" x14ac:dyDescent="0.2">
      <c r="A881" s="150">
        <f t="shared" si="13"/>
        <v>10</v>
      </c>
      <c r="B881" t="s">
        <v>1526</v>
      </c>
      <c r="C881" t="s">
        <v>1527</v>
      </c>
      <c r="D881" s="20">
        <v>50864716</v>
      </c>
      <c r="E881" s="149"/>
    </row>
    <row r="882" spans="1:5" x14ac:dyDescent="0.2">
      <c r="A882" s="150">
        <f t="shared" si="13"/>
        <v>12</v>
      </c>
      <c r="B882" t="s">
        <v>1528</v>
      </c>
      <c r="C882" t="s">
        <v>1529</v>
      </c>
      <c r="D882" s="20">
        <v>50864716</v>
      </c>
      <c r="E882" s="149"/>
    </row>
    <row r="883" spans="1:5" x14ac:dyDescent="0.2">
      <c r="A883" s="150">
        <f t="shared" si="13"/>
        <v>10</v>
      </c>
      <c r="B883" t="s">
        <v>1530</v>
      </c>
      <c r="C883" t="s">
        <v>1531</v>
      </c>
      <c r="D883" s="20">
        <v>-1481331207</v>
      </c>
      <c r="E883" s="149"/>
    </row>
    <row r="884" spans="1:5" x14ac:dyDescent="0.2">
      <c r="A884" s="150">
        <f t="shared" si="13"/>
        <v>12</v>
      </c>
      <c r="B884" t="s">
        <v>1532</v>
      </c>
      <c r="C884" t="s">
        <v>1533</v>
      </c>
      <c r="D884" s="20">
        <v>-105349383</v>
      </c>
      <c r="E884" s="149"/>
    </row>
    <row r="885" spans="1:5" x14ac:dyDescent="0.2">
      <c r="A885" s="150">
        <f t="shared" si="13"/>
        <v>12</v>
      </c>
      <c r="B885" t="s">
        <v>1534</v>
      </c>
      <c r="C885" t="s">
        <v>1535</v>
      </c>
      <c r="D885" s="20">
        <v>-1375981825</v>
      </c>
      <c r="E885" s="149"/>
    </row>
    <row r="886" spans="1:5" x14ac:dyDescent="0.2">
      <c r="A886" s="150">
        <f t="shared" si="13"/>
        <v>12</v>
      </c>
      <c r="B886" t="s">
        <v>1536</v>
      </c>
      <c r="C886" t="s">
        <v>1537</v>
      </c>
      <c r="D886" s="20">
        <v>1</v>
      </c>
      <c r="E886" s="149"/>
    </row>
    <row r="887" spans="1:5" x14ac:dyDescent="0.2">
      <c r="A887" s="150">
        <f t="shared" si="13"/>
        <v>10</v>
      </c>
      <c r="B887" t="s">
        <v>1538</v>
      </c>
      <c r="C887" t="s">
        <v>1539</v>
      </c>
      <c r="D887" s="20">
        <v>-700220114</v>
      </c>
      <c r="E887" s="149"/>
    </row>
    <row r="888" spans="1:5" x14ac:dyDescent="0.2">
      <c r="A888" s="150">
        <f t="shared" si="13"/>
        <v>12</v>
      </c>
      <c r="B888" t="s">
        <v>1540</v>
      </c>
      <c r="C888" t="s">
        <v>1541</v>
      </c>
      <c r="D888" s="20">
        <v>-1200220114</v>
      </c>
      <c r="E888" s="149"/>
    </row>
    <row r="889" spans="1:5" x14ac:dyDescent="0.2">
      <c r="A889" s="150">
        <f t="shared" si="13"/>
        <v>12</v>
      </c>
      <c r="B889" t="s">
        <v>1915</v>
      </c>
      <c r="C889" t="s">
        <v>1916</v>
      </c>
      <c r="D889" s="20">
        <v>500000000</v>
      </c>
      <c r="E889" s="149"/>
    </row>
    <row r="890" spans="1:5" x14ac:dyDescent="0.2">
      <c r="A890" s="150">
        <f t="shared" si="13"/>
        <v>10</v>
      </c>
      <c r="B890" t="s">
        <v>1542</v>
      </c>
      <c r="C890" t="s">
        <v>1543</v>
      </c>
      <c r="D890" s="20">
        <v>3170217189.8700004</v>
      </c>
      <c r="E890" s="149"/>
    </row>
    <row r="891" spans="1:5" x14ac:dyDescent="0.2">
      <c r="A891" s="150">
        <f t="shared" si="13"/>
        <v>12</v>
      </c>
      <c r="B891" t="s">
        <v>1544</v>
      </c>
      <c r="C891" t="s">
        <v>1545</v>
      </c>
      <c r="D891" s="20">
        <v>-21.93</v>
      </c>
      <c r="E891" s="149"/>
    </row>
    <row r="892" spans="1:5" x14ac:dyDescent="0.2">
      <c r="A892" s="150">
        <f t="shared" si="13"/>
        <v>12</v>
      </c>
      <c r="B892" t="s">
        <v>1546</v>
      </c>
      <c r="C892" t="s">
        <v>1547</v>
      </c>
      <c r="D892" s="20">
        <v>-1025677562</v>
      </c>
      <c r="E892" s="149"/>
    </row>
    <row r="893" spans="1:5" x14ac:dyDescent="0.2">
      <c r="A893" s="150">
        <f t="shared" si="13"/>
        <v>12</v>
      </c>
      <c r="B893" t="s">
        <v>1548</v>
      </c>
      <c r="C893" t="s">
        <v>1549</v>
      </c>
      <c r="D893" s="20">
        <v>4658767230.96</v>
      </c>
      <c r="E893" s="149"/>
    </row>
    <row r="894" spans="1:5" x14ac:dyDescent="0.2">
      <c r="A894" s="150">
        <f t="shared" si="13"/>
        <v>12</v>
      </c>
      <c r="B894" t="s">
        <v>1550</v>
      </c>
      <c r="C894" t="s">
        <v>1551</v>
      </c>
      <c r="D894" s="20">
        <v>-652689387</v>
      </c>
      <c r="E894" s="149"/>
    </row>
    <row r="895" spans="1:5" x14ac:dyDescent="0.2">
      <c r="A895" s="150">
        <f t="shared" si="13"/>
        <v>12</v>
      </c>
      <c r="B895" t="s">
        <v>1552</v>
      </c>
      <c r="C895" t="s">
        <v>1553</v>
      </c>
      <c r="D895" s="20">
        <v>61875</v>
      </c>
      <c r="E895" s="149"/>
    </row>
    <row r="896" spans="1:5" x14ac:dyDescent="0.2">
      <c r="A896" s="150">
        <f t="shared" si="13"/>
        <v>12</v>
      </c>
      <c r="B896" t="s">
        <v>1554</v>
      </c>
      <c r="C896" t="s">
        <v>1555</v>
      </c>
      <c r="D896" s="20">
        <v>-713543175</v>
      </c>
      <c r="E896" s="149"/>
    </row>
    <row r="897" spans="1:5" x14ac:dyDescent="0.2">
      <c r="A897" s="150">
        <f t="shared" si="13"/>
        <v>12</v>
      </c>
      <c r="B897" t="s">
        <v>1556</v>
      </c>
      <c r="C897" t="s">
        <v>1557</v>
      </c>
      <c r="D897" s="20">
        <v>-297777670</v>
      </c>
      <c r="E897" s="149"/>
    </row>
    <row r="898" spans="1:5" x14ac:dyDescent="0.2">
      <c r="A898" s="150">
        <f t="shared" si="13"/>
        <v>12</v>
      </c>
      <c r="B898" t="s">
        <v>1558</v>
      </c>
      <c r="C898" t="s">
        <v>1559</v>
      </c>
      <c r="D898" s="20">
        <v>-939048396</v>
      </c>
      <c r="E898" s="149"/>
    </row>
    <row r="899" spans="1:5" x14ac:dyDescent="0.2">
      <c r="A899" s="150">
        <f t="shared" ref="A899:A943" si="14">+LEN(B899)</f>
        <v>12</v>
      </c>
      <c r="B899" t="s">
        <v>1560</v>
      </c>
      <c r="C899" t="s">
        <v>1561</v>
      </c>
      <c r="D899" s="20">
        <v>-24602323</v>
      </c>
      <c r="E899" s="149"/>
    </row>
    <row r="900" spans="1:5" x14ac:dyDescent="0.2">
      <c r="A900" s="150">
        <f t="shared" si="14"/>
        <v>12</v>
      </c>
      <c r="B900" t="s">
        <v>1562</v>
      </c>
      <c r="C900" t="s">
        <v>1563</v>
      </c>
      <c r="D900" s="20">
        <v>545595172.84000003</v>
      </c>
      <c r="E900" s="149"/>
    </row>
    <row r="901" spans="1:5" x14ac:dyDescent="0.2">
      <c r="A901" s="150">
        <f t="shared" si="14"/>
        <v>12</v>
      </c>
      <c r="B901" t="s">
        <v>1564</v>
      </c>
      <c r="C901" t="s">
        <v>1565</v>
      </c>
      <c r="D901" s="20">
        <v>997917500</v>
      </c>
      <c r="E901" s="149"/>
    </row>
    <row r="902" spans="1:5" x14ac:dyDescent="0.2">
      <c r="A902" s="150">
        <f t="shared" si="14"/>
        <v>12</v>
      </c>
      <c r="B902" t="s">
        <v>1566</v>
      </c>
      <c r="C902" t="s">
        <v>1567</v>
      </c>
      <c r="D902" s="20">
        <v>621213946</v>
      </c>
      <c r="E902" s="149"/>
    </row>
    <row r="903" spans="1:5" x14ac:dyDescent="0.2">
      <c r="A903" s="150">
        <f t="shared" si="14"/>
        <v>10</v>
      </c>
      <c r="B903" t="s">
        <v>1568</v>
      </c>
      <c r="C903" t="s">
        <v>1569</v>
      </c>
      <c r="D903" s="20">
        <v>144418151</v>
      </c>
      <c r="E903" s="149"/>
    </row>
    <row r="904" spans="1:5" x14ac:dyDescent="0.2">
      <c r="A904" s="150">
        <f t="shared" si="14"/>
        <v>12</v>
      </c>
      <c r="B904" t="s">
        <v>1570</v>
      </c>
      <c r="C904" t="s">
        <v>1571</v>
      </c>
      <c r="D904" s="20">
        <v>-7804936</v>
      </c>
      <c r="E904" s="149"/>
    </row>
    <row r="905" spans="1:5" x14ac:dyDescent="0.2">
      <c r="A905" s="150">
        <f t="shared" si="14"/>
        <v>12</v>
      </c>
      <c r="B905" t="s">
        <v>1572</v>
      </c>
      <c r="C905" t="s">
        <v>1573</v>
      </c>
      <c r="D905" s="20">
        <v>152223087</v>
      </c>
      <c r="E905" s="149"/>
    </row>
    <row r="906" spans="1:5" x14ac:dyDescent="0.2">
      <c r="A906" s="150">
        <f t="shared" si="14"/>
        <v>10</v>
      </c>
      <c r="B906" t="s">
        <v>1574</v>
      </c>
      <c r="C906" t="s">
        <v>1575</v>
      </c>
      <c r="D906" s="20">
        <v>0.31</v>
      </c>
      <c r="E906" s="149"/>
    </row>
    <row r="907" spans="1:5" x14ac:dyDescent="0.2">
      <c r="A907" s="150">
        <f t="shared" si="14"/>
        <v>12</v>
      </c>
      <c r="B907" t="s">
        <v>1576</v>
      </c>
      <c r="C907" t="s">
        <v>1577</v>
      </c>
      <c r="D907" s="20">
        <v>0.31</v>
      </c>
      <c r="E907" s="149"/>
    </row>
    <row r="908" spans="1:5" x14ac:dyDescent="0.2">
      <c r="A908" s="150">
        <f t="shared" si="14"/>
        <v>10</v>
      </c>
      <c r="B908" t="s">
        <v>1578</v>
      </c>
      <c r="C908" t="s">
        <v>1579</v>
      </c>
      <c r="D908" s="20">
        <v>47792844.159999996</v>
      </c>
      <c r="E908" s="149"/>
    </row>
    <row r="909" spans="1:5" x14ac:dyDescent="0.2">
      <c r="A909" s="150">
        <f t="shared" si="14"/>
        <v>12</v>
      </c>
      <c r="B909" t="s">
        <v>1580</v>
      </c>
      <c r="C909" t="s">
        <v>1581</v>
      </c>
      <c r="D909" s="20">
        <v>12393116</v>
      </c>
      <c r="E909" s="149"/>
    </row>
    <row r="910" spans="1:5" x14ac:dyDescent="0.2">
      <c r="A910" s="150">
        <f t="shared" si="14"/>
        <v>12</v>
      </c>
      <c r="B910" t="s">
        <v>1582</v>
      </c>
      <c r="C910" t="s">
        <v>1583</v>
      </c>
      <c r="D910" s="20">
        <v>39998</v>
      </c>
      <c r="E910" s="149"/>
    </row>
    <row r="911" spans="1:5" x14ac:dyDescent="0.2">
      <c r="A911" s="150">
        <f t="shared" si="14"/>
        <v>12</v>
      </c>
      <c r="B911" t="s">
        <v>1584</v>
      </c>
      <c r="C911" t="s">
        <v>1585</v>
      </c>
      <c r="D911" s="20">
        <v>79210.16</v>
      </c>
      <c r="E911" s="149"/>
    </row>
    <row r="912" spans="1:5" x14ac:dyDescent="0.2">
      <c r="A912" s="150">
        <f t="shared" si="14"/>
        <v>12</v>
      </c>
      <c r="B912" t="s">
        <v>1586</v>
      </c>
      <c r="C912" t="s">
        <v>1587</v>
      </c>
      <c r="D912" s="20">
        <v>12762612</v>
      </c>
      <c r="E912" s="149"/>
    </row>
    <row r="913" spans="1:5" x14ac:dyDescent="0.2">
      <c r="A913" s="150">
        <f t="shared" si="14"/>
        <v>12</v>
      </c>
      <c r="B913" t="s">
        <v>1588</v>
      </c>
      <c r="C913" t="s">
        <v>1589</v>
      </c>
      <c r="D913" s="20">
        <v>22517908</v>
      </c>
      <c r="E913" s="149"/>
    </row>
    <row r="914" spans="1:5" x14ac:dyDescent="0.2">
      <c r="A914" s="150">
        <f t="shared" si="14"/>
        <v>10</v>
      </c>
      <c r="B914" t="s">
        <v>1590</v>
      </c>
      <c r="C914" t="s">
        <v>1591</v>
      </c>
      <c r="D914" s="20">
        <v>-72091011</v>
      </c>
      <c r="E914" s="149"/>
    </row>
    <row r="915" spans="1:5" x14ac:dyDescent="0.2">
      <c r="A915" s="150">
        <f t="shared" si="14"/>
        <v>12</v>
      </c>
      <c r="B915" t="s">
        <v>1592</v>
      </c>
      <c r="C915" t="s">
        <v>1593</v>
      </c>
      <c r="D915" s="20">
        <v>158669478</v>
      </c>
      <c r="E915" s="149"/>
    </row>
    <row r="916" spans="1:5" x14ac:dyDescent="0.2">
      <c r="A916" s="150">
        <f t="shared" si="14"/>
        <v>12</v>
      </c>
      <c r="B916" t="s">
        <v>1594</v>
      </c>
      <c r="C916" t="s">
        <v>1595</v>
      </c>
      <c r="D916" s="20">
        <v>-230760489</v>
      </c>
      <c r="E916" s="149"/>
    </row>
    <row r="917" spans="1:5" x14ac:dyDescent="0.2">
      <c r="A917" s="150">
        <f t="shared" si="14"/>
        <v>10</v>
      </c>
      <c r="B917" t="s">
        <v>1596</v>
      </c>
      <c r="C917" t="s">
        <v>1597</v>
      </c>
      <c r="D917" s="20">
        <v>-170000000</v>
      </c>
      <c r="E917" s="149"/>
    </row>
    <row r="918" spans="1:5" x14ac:dyDescent="0.2">
      <c r="A918" s="150">
        <f t="shared" si="14"/>
        <v>12</v>
      </c>
      <c r="B918" t="s">
        <v>1598</v>
      </c>
      <c r="C918" t="s">
        <v>1599</v>
      </c>
      <c r="D918" s="20">
        <v>-170000000</v>
      </c>
      <c r="E918" s="149"/>
    </row>
    <row r="919" spans="1:5" x14ac:dyDescent="0.2">
      <c r="A919" s="150">
        <f t="shared" si="14"/>
        <v>10</v>
      </c>
      <c r="B919" t="s">
        <v>1600</v>
      </c>
      <c r="C919" t="s">
        <v>1601</v>
      </c>
      <c r="D919" s="20">
        <v>1001593696</v>
      </c>
      <c r="E919" s="149"/>
    </row>
    <row r="920" spans="1:5" x14ac:dyDescent="0.2">
      <c r="A920" s="150">
        <f t="shared" si="14"/>
        <v>12</v>
      </c>
      <c r="B920" t="s">
        <v>1602</v>
      </c>
      <c r="C920" t="s">
        <v>1603</v>
      </c>
      <c r="D920" s="20">
        <v>1001593696</v>
      </c>
      <c r="E920" s="149"/>
    </row>
    <row r="921" spans="1:5" x14ac:dyDescent="0.2">
      <c r="A921" s="150">
        <f t="shared" si="14"/>
        <v>10</v>
      </c>
      <c r="B921" t="s">
        <v>1604</v>
      </c>
      <c r="C921" t="s">
        <v>1605</v>
      </c>
      <c r="D921" s="20">
        <v>25043594</v>
      </c>
      <c r="E921" s="149"/>
    </row>
    <row r="922" spans="1:5" x14ac:dyDescent="0.2">
      <c r="A922" s="150">
        <f t="shared" si="14"/>
        <v>12</v>
      </c>
      <c r="B922" t="s">
        <v>1606</v>
      </c>
      <c r="C922" t="s">
        <v>1607</v>
      </c>
      <c r="D922" s="20">
        <v>-110207422</v>
      </c>
      <c r="E922" s="149"/>
    </row>
    <row r="923" spans="1:5" x14ac:dyDescent="0.2">
      <c r="A923" s="150">
        <f t="shared" si="14"/>
        <v>12</v>
      </c>
      <c r="B923" t="s">
        <v>1608</v>
      </c>
      <c r="C923" t="s">
        <v>1609</v>
      </c>
      <c r="D923" s="20">
        <v>-142648532</v>
      </c>
      <c r="E923" s="149"/>
    </row>
    <row r="924" spans="1:5" x14ac:dyDescent="0.2">
      <c r="A924" s="150">
        <f t="shared" si="14"/>
        <v>12</v>
      </c>
      <c r="B924" t="s">
        <v>1610</v>
      </c>
      <c r="C924" t="s">
        <v>1611</v>
      </c>
      <c r="D924" s="20">
        <v>277899548</v>
      </c>
      <c r="E924" s="149"/>
    </row>
    <row r="925" spans="1:5" x14ac:dyDescent="0.2">
      <c r="A925" s="150">
        <f t="shared" si="14"/>
        <v>10</v>
      </c>
      <c r="B925" t="s">
        <v>1612</v>
      </c>
      <c r="C925" t="s">
        <v>1613</v>
      </c>
      <c r="D925" s="20">
        <v>-2449241</v>
      </c>
      <c r="E925" s="149"/>
    </row>
    <row r="926" spans="1:5" x14ac:dyDescent="0.2">
      <c r="A926" s="150">
        <f t="shared" si="14"/>
        <v>12</v>
      </c>
      <c r="B926" t="s">
        <v>1614</v>
      </c>
      <c r="C926" t="s">
        <v>1615</v>
      </c>
      <c r="D926" s="20">
        <v>-2449241</v>
      </c>
      <c r="E926" s="149"/>
    </row>
    <row r="927" spans="1:5" x14ac:dyDescent="0.2">
      <c r="A927" s="215">
        <f t="shared" si="14"/>
        <v>1</v>
      </c>
      <c r="B927" s="37" t="s">
        <v>1421</v>
      </c>
      <c r="C927" s="37" t="s">
        <v>57</v>
      </c>
      <c r="D927" s="38">
        <v>-3702909843.8099999</v>
      </c>
      <c r="E927" s="149">
        <v>3702909843.8099999</v>
      </c>
    </row>
    <row r="928" spans="1:5" x14ac:dyDescent="0.2">
      <c r="A928" s="150">
        <f t="shared" si="14"/>
        <v>2</v>
      </c>
      <c r="B928" t="s">
        <v>1422</v>
      </c>
      <c r="C928" t="s">
        <v>58</v>
      </c>
      <c r="D928" s="20">
        <v>-3702909843.8099999</v>
      </c>
    </row>
    <row r="929" spans="1:4" x14ac:dyDescent="0.2">
      <c r="A929" s="214">
        <f t="shared" si="14"/>
        <v>4</v>
      </c>
      <c r="B929" s="24" t="s">
        <v>1423</v>
      </c>
      <c r="C929" s="24" t="s">
        <v>59</v>
      </c>
      <c r="D929" s="25">
        <v>-1500000000</v>
      </c>
    </row>
    <row r="930" spans="1:4" x14ac:dyDescent="0.2">
      <c r="A930" s="150">
        <f t="shared" si="14"/>
        <v>6</v>
      </c>
      <c r="B930" t="s">
        <v>1424</v>
      </c>
      <c r="C930" t="s">
        <v>1425</v>
      </c>
      <c r="D930" s="20">
        <v>-1500000000</v>
      </c>
    </row>
    <row r="931" spans="1:4" x14ac:dyDescent="0.2">
      <c r="A931" s="150">
        <f t="shared" si="14"/>
        <v>8</v>
      </c>
      <c r="B931" t="s">
        <v>1426</v>
      </c>
      <c r="C931" t="s">
        <v>1425</v>
      </c>
      <c r="D931" s="20">
        <v>-1500000000</v>
      </c>
    </row>
    <row r="932" spans="1:4" x14ac:dyDescent="0.2">
      <c r="A932" s="150">
        <f t="shared" si="14"/>
        <v>10</v>
      </c>
      <c r="B932" t="s">
        <v>1427</v>
      </c>
      <c r="C932" t="s">
        <v>1425</v>
      </c>
      <c r="D932" s="20">
        <v>-1500000000</v>
      </c>
    </row>
    <row r="933" spans="1:4" x14ac:dyDescent="0.2">
      <c r="A933" s="214">
        <f t="shared" si="14"/>
        <v>4</v>
      </c>
      <c r="B933" s="24" t="s">
        <v>1428</v>
      </c>
      <c r="C933" s="24" t="s">
        <v>60</v>
      </c>
      <c r="D933" s="25">
        <v>-130598027</v>
      </c>
    </row>
    <row r="934" spans="1:4" x14ac:dyDescent="0.2">
      <c r="A934" s="150">
        <f t="shared" si="14"/>
        <v>6</v>
      </c>
      <c r="B934" t="s">
        <v>1429</v>
      </c>
      <c r="C934" t="s">
        <v>1430</v>
      </c>
      <c r="D934" s="20">
        <v>-130598027</v>
      </c>
    </row>
    <row r="935" spans="1:4" x14ac:dyDescent="0.2">
      <c r="A935" s="150">
        <f t="shared" si="14"/>
        <v>8</v>
      </c>
      <c r="B935" t="s">
        <v>1431</v>
      </c>
      <c r="C935" t="s">
        <v>1430</v>
      </c>
      <c r="D935" s="20">
        <v>-130598027</v>
      </c>
    </row>
    <row r="936" spans="1:4" x14ac:dyDescent="0.2">
      <c r="A936" s="150">
        <f t="shared" si="14"/>
        <v>10</v>
      </c>
      <c r="B936" t="s">
        <v>1432</v>
      </c>
      <c r="C936" t="s">
        <v>1433</v>
      </c>
      <c r="D936" s="20">
        <v>-130598027</v>
      </c>
    </row>
    <row r="937" spans="1:4" x14ac:dyDescent="0.2">
      <c r="A937" s="214">
        <f t="shared" si="14"/>
        <v>4</v>
      </c>
      <c r="B937" s="24" t="s">
        <v>1434</v>
      </c>
      <c r="C937" s="24" t="s">
        <v>61</v>
      </c>
      <c r="D937" s="25">
        <v>-2072311816.8099999</v>
      </c>
    </row>
    <row r="938" spans="1:4" x14ac:dyDescent="0.2">
      <c r="A938" s="150">
        <f t="shared" si="14"/>
        <v>6</v>
      </c>
      <c r="B938" t="s">
        <v>1435</v>
      </c>
      <c r="C938" t="s">
        <v>1436</v>
      </c>
      <c r="D938" s="20">
        <v>-2288479190.04</v>
      </c>
    </row>
    <row r="939" spans="1:4" x14ac:dyDescent="0.2">
      <c r="A939" s="150">
        <f t="shared" si="14"/>
        <v>8</v>
      </c>
      <c r="B939" t="s">
        <v>1437</v>
      </c>
      <c r="C939" t="s">
        <v>1436</v>
      </c>
      <c r="D939" s="20">
        <v>-2288479190.04</v>
      </c>
    </row>
    <row r="940" spans="1:4" x14ac:dyDescent="0.2">
      <c r="A940" s="150">
        <f t="shared" si="14"/>
        <v>10</v>
      </c>
      <c r="B940" t="s">
        <v>1438</v>
      </c>
      <c r="C940" t="s">
        <v>1436</v>
      </c>
      <c r="D940" s="20">
        <v>-2288479190.04</v>
      </c>
    </row>
    <row r="941" spans="1:4" x14ac:dyDescent="0.2">
      <c r="A941" s="150">
        <f t="shared" si="14"/>
        <v>6</v>
      </c>
      <c r="B941" t="s">
        <v>1439</v>
      </c>
      <c r="C941" t="s">
        <v>1440</v>
      </c>
      <c r="D941" s="20">
        <v>216167373.22999999</v>
      </c>
    </row>
    <row r="942" spans="1:4" x14ac:dyDescent="0.2">
      <c r="A942" s="150">
        <f t="shared" si="14"/>
        <v>8</v>
      </c>
      <c r="B942" t="s">
        <v>1441</v>
      </c>
      <c r="C942" t="s">
        <v>1440</v>
      </c>
      <c r="D942" s="20">
        <v>216167373.22999999</v>
      </c>
    </row>
    <row r="943" spans="1:4" x14ac:dyDescent="0.2">
      <c r="A943" s="150">
        <f t="shared" si="14"/>
        <v>10</v>
      </c>
      <c r="B943" t="s">
        <v>1442</v>
      </c>
      <c r="C943" t="s">
        <v>1440</v>
      </c>
      <c r="D943" s="20">
        <v>216167373.22999999</v>
      </c>
    </row>
    <row r="944" spans="1:4" x14ac:dyDescent="0.2">
      <c r="D944" s="20"/>
    </row>
    <row r="945" spans="4:4" x14ac:dyDescent="0.2">
      <c r="D945" s="20"/>
    </row>
    <row r="946" spans="4:4" x14ac:dyDescent="0.2">
      <c r="D946" s="20"/>
    </row>
    <row r="947" spans="4:4" x14ac:dyDescent="0.2">
      <c r="D947" s="20"/>
    </row>
    <row r="948" spans="4:4" x14ac:dyDescent="0.2">
      <c r="D948" s="20"/>
    </row>
    <row r="949" spans="4:4" x14ac:dyDescent="0.2">
      <c r="D949" s="20"/>
    </row>
    <row r="950" spans="4:4" x14ac:dyDescent="0.2">
      <c r="D950" s="20"/>
    </row>
    <row r="951" spans="4:4" x14ac:dyDescent="0.2">
      <c r="D951" s="20"/>
    </row>
    <row r="952" spans="4:4" x14ac:dyDescent="0.2">
      <c r="D952" s="20"/>
    </row>
    <row r="953" spans="4:4" x14ac:dyDescent="0.2">
      <c r="D953" s="20"/>
    </row>
    <row r="954" spans="4:4" x14ac:dyDescent="0.2">
      <c r="D954" s="20"/>
    </row>
    <row r="955" spans="4:4" x14ac:dyDescent="0.2">
      <c r="D955" s="20"/>
    </row>
    <row r="956" spans="4:4" x14ac:dyDescent="0.2">
      <c r="D956" s="20"/>
    </row>
    <row r="957" spans="4:4" x14ac:dyDescent="0.2">
      <c r="D957" s="20"/>
    </row>
    <row r="958" spans="4:4" x14ac:dyDescent="0.2">
      <c r="D958" s="20"/>
    </row>
    <row r="959" spans="4:4" x14ac:dyDescent="0.2">
      <c r="D959" s="20"/>
    </row>
    <row r="960" spans="4:4" x14ac:dyDescent="0.2">
      <c r="D960" s="20"/>
    </row>
    <row r="961" spans="4:4" x14ac:dyDescent="0.2">
      <c r="D961" s="20"/>
    </row>
    <row r="962" spans="4:4" x14ac:dyDescent="0.2">
      <c r="D962" s="20"/>
    </row>
    <row r="963" spans="4:4" x14ac:dyDescent="0.2">
      <c r="D963" s="20"/>
    </row>
    <row r="964" spans="4:4" x14ac:dyDescent="0.2">
      <c r="D964" s="20"/>
    </row>
    <row r="965" spans="4:4" x14ac:dyDescent="0.2">
      <c r="D965" s="20"/>
    </row>
    <row r="966" spans="4:4" x14ac:dyDescent="0.2">
      <c r="D966" s="20"/>
    </row>
    <row r="967" spans="4:4" x14ac:dyDescent="0.2">
      <c r="D967" s="20"/>
    </row>
    <row r="968" spans="4:4" x14ac:dyDescent="0.2">
      <c r="D968" s="20"/>
    </row>
    <row r="969" spans="4:4" x14ac:dyDescent="0.2">
      <c r="D969" s="20"/>
    </row>
    <row r="970" spans="4:4" x14ac:dyDescent="0.2">
      <c r="D970" s="20"/>
    </row>
    <row r="971" spans="4:4" x14ac:dyDescent="0.2">
      <c r="D971" s="20"/>
    </row>
    <row r="972" spans="4:4" x14ac:dyDescent="0.2">
      <c r="D972" s="20"/>
    </row>
    <row r="973" spans="4:4" x14ac:dyDescent="0.2">
      <c r="D973" s="20"/>
    </row>
    <row r="974" spans="4:4" x14ac:dyDescent="0.2">
      <c r="D974" s="20"/>
    </row>
    <row r="975" spans="4:4" x14ac:dyDescent="0.2">
      <c r="D975" s="20"/>
    </row>
    <row r="976" spans="4:4" x14ac:dyDescent="0.2">
      <c r="D976" s="20"/>
    </row>
    <row r="977" spans="4:4" x14ac:dyDescent="0.2">
      <c r="D977" s="20"/>
    </row>
    <row r="978" spans="4:4" x14ac:dyDescent="0.2">
      <c r="D978" s="20"/>
    </row>
    <row r="979" spans="4:4" x14ac:dyDescent="0.2">
      <c r="D979" s="20"/>
    </row>
    <row r="980" spans="4:4" x14ac:dyDescent="0.2">
      <c r="D980" s="20"/>
    </row>
  </sheetData>
  <autoFilter ref="A1:D980" xr:uid="{1D25DC33-BA88-4D79-9004-F9DBC12E791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5275-AAC5-4752-82FA-004AD66C308C}">
  <sheetPr>
    <tabColor rgb="FF92D050"/>
  </sheetPr>
  <dimension ref="B2:I403"/>
  <sheetViews>
    <sheetView topLeftCell="A155" workbookViewId="0">
      <selection activeCell="C171" sqref="C171:E173"/>
    </sheetView>
  </sheetViews>
  <sheetFormatPr baseColWidth="10" defaultRowHeight="15.75" x14ac:dyDescent="0.25"/>
  <cols>
    <col min="1" max="1" width="11.42578125" style="1"/>
    <col min="2" max="2" width="11" style="11" bestFit="1" customWidth="1"/>
    <col min="3" max="3" width="60.85546875" style="1" bestFit="1" customWidth="1"/>
    <col min="4" max="4" width="21.85546875" style="1" bestFit="1" customWidth="1"/>
    <col min="5" max="5" width="20.28515625" style="1" bestFit="1" customWidth="1"/>
    <col min="6" max="6" width="20.5703125" style="1" bestFit="1" customWidth="1"/>
    <col min="7" max="7" width="17" style="1" bestFit="1" customWidth="1"/>
    <col min="8" max="8" width="14.85546875" style="1" bestFit="1" customWidth="1"/>
    <col min="9" max="16384" width="11.42578125" style="1"/>
  </cols>
  <sheetData>
    <row r="2" spans="2:6" ht="15.75" customHeight="1" x14ac:dyDescent="0.25">
      <c r="B2" s="55" t="s">
        <v>2538</v>
      </c>
      <c r="C2" s="55"/>
      <c r="D2" s="55"/>
      <c r="E2" s="55"/>
      <c r="F2" s="55"/>
    </row>
    <row r="3" spans="2:6" x14ac:dyDescent="0.25">
      <c r="B3" s="59" t="s">
        <v>1627</v>
      </c>
      <c r="C3" s="59" t="s">
        <v>1628</v>
      </c>
      <c r="D3" s="55" t="s">
        <v>2539</v>
      </c>
      <c r="E3" s="55" t="s">
        <v>2540</v>
      </c>
      <c r="F3" s="59" t="s">
        <v>1629</v>
      </c>
    </row>
    <row r="4" spans="2:6" x14ac:dyDescent="0.25">
      <c r="B4" s="56">
        <v>11</v>
      </c>
      <c r="C4" s="56" t="s">
        <v>1630</v>
      </c>
      <c r="D4" s="78">
        <f>+ESF!D11</f>
        <v>9054770754.0100231</v>
      </c>
      <c r="E4" s="78">
        <f>+ESF!E11</f>
        <v>3191618433.7899981</v>
      </c>
      <c r="F4" s="57">
        <f>+D4-E4</f>
        <v>5863152320.2200251</v>
      </c>
    </row>
    <row r="5" spans="2:6" x14ac:dyDescent="0.25">
      <c r="B5" s="56">
        <v>12</v>
      </c>
      <c r="C5" s="56" t="s">
        <v>1631</v>
      </c>
      <c r="D5" s="78">
        <f>+ESF!D14</f>
        <v>1608667900.7600002</v>
      </c>
      <c r="E5" s="78">
        <f>+ESF!E14</f>
        <v>1595071119.4000001</v>
      </c>
      <c r="F5" s="57">
        <f>+D5-E5</f>
        <v>13596781.360000134</v>
      </c>
    </row>
    <row r="6" spans="2:6" x14ac:dyDescent="0.25">
      <c r="B6" s="56">
        <v>13</v>
      </c>
      <c r="C6" s="56" t="s">
        <v>1632</v>
      </c>
      <c r="D6" s="78">
        <f>+ESF!D16</f>
        <v>9539793263.9099998</v>
      </c>
      <c r="E6" s="78">
        <f>+ESF!E16</f>
        <v>1498028949.2999997</v>
      </c>
      <c r="F6" s="57">
        <f>+D6-E6</f>
        <v>8041764314.6100006</v>
      </c>
    </row>
    <row r="7" spans="2:6" x14ac:dyDescent="0.25">
      <c r="B7" s="56">
        <v>15</v>
      </c>
      <c r="C7" s="56" t="s">
        <v>1648</v>
      </c>
      <c r="D7" s="78">
        <f>+ESF!D19</f>
        <v>99119362</v>
      </c>
      <c r="E7" s="78">
        <f>+ESF!E19</f>
        <v>232140770</v>
      </c>
      <c r="F7" s="57">
        <f t="shared" ref="F7:F19" si="0">+D7-E7</f>
        <v>-133021408</v>
      </c>
    </row>
    <row r="8" spans="2:6" x14ac:dyDescent="0.25">
      <c r="B8" s="56">
        <v>16</v>
      </c>
      <c r="C8" s="56" t="s">
        <v>1633</v>
      </c>
      <c r="D8" s="78">
        <f>+ESF!D21</f>
        <v>2117360036.7600002</v>
      </c>
      <c r="E8" s="78">
        <f>+ESF!E21</f>
        <v>29972509276.220001</v>
      </c>
      <c r="F8" s="57">
        <f t="shared" si="0"/>
        <v>-27855149239.459999</v>
      </c>
    </row>
    <row r="9" spans="2:6" x14ac:dyDescent="0.25">
      <c r="B9" s="56">
        <v>19</v>
      </c>
      <c r="C9" s="56" t="s">
        <v>1634</v>
      </c>
      <c r="D9" s="78">
        <f>+ESF!D32</f>
        <v>915627914.04000008</v>
      </c>
      <c r="E9" s="78">
        <f>+ESF!E32</f>
        <v>1558331143.7</v>
      </c>
      <c r="F9" s="57">
        <f t="shared" si="0"/>
        <v>-642703229.65999997</v>
      </c>
    </row>
    <row r="10" spans="2:6" x14ac:dyDescent="0.25">
      <c r="B10" s="56">
        <v>23</v>
      </c>
      <c r="C10" s="56" t="s">
        <v>1635</v>
      </c>
      <c r="D10" s="78">
        <f>+ESF!D40</f>
        <v>0</v>
      </c>
      <c r="E10" s="78">
        <f>+ESF!E40</f>
        <v>23072015201</v>
      </c>
      <c r="F10" s="57">
        <f t="shared" si="0"/>
        <v>-23072015201</v>
      </c>
    </row>
    <row r="11" spans="2:6" x14ac:dyDescent="0.25">
      <c r="B11" s="56">
        <v>24</v>
      </c>
      <c r="C11" s="56" t="s">
        <v>1636</v>
      </c>
      <c r="D11" s="78">
        <f>+ESF!D43</f>
        <v>4477942971.1399994</v>
      </c>
      <c r="E11" s="78">
        <f>+ESF!E43</f>
        <v>9101858219.0599995</v>
      </c>
      <c r="F11" s="57">
        <f t="shared" si="0"/>
        <v>-4623915247.9200001</v>
      </c>
    </row>
    <row r="12" spans="2:6" x14ac:dyDescent="0.25">
      <c r="B12" s="56">
        <v>25</v>
      </c>
      <c r="C12" s="56" t="s">
        <v>1637</v>
      </c>
      <c r="D12" s="78">
        <f>+ESF!D51</f>
        <v>579766918.67000008</v>
      </c>
      <c r="E12" s="78">
        <f>+ESF!E51</f>
        <v>461793371.67000002</v>
      </c>
      <c r="F12" s="57">
        <f t="shared" si="0"/>
        <v>117973547.00000006</v>
      </c>
    </row>
    <row r="13" spans="2:6" x14ac:dyDescent="0.25">
      <c r="B13" s="56">
        <v>27</v>
      </c>
      <c r="C13" s="56" t="s">
        <v>1649</v>
      </c>
      <c r="D13" s="78">
        <f>+ESF!D53</f>
        <v>161493343</v>
      </c>
      <c r="E13" s="78">
        <f>+ESF!E53</f>
        <v>688471652</v>
      </c>
      <c r="F13" s="57">
        <f t="shared" si="0"/>
        <v>-526978309</v>
      </c>
    </row>
    <row r="14" spans="2:6" x14ac:dyDescent="0.25">
      <c r="B14" s="56">
        <v>29</v>
      </c>
      <c r="C14" s="56" t="s">
        <v>1638</v>
      </c>
      <c r="D14" s="78">
        <f>+ESF!D56</f>
        <v>14361069447</v>
      </c>
      <c r="E14" s="78">
        <f>+ESF!E56</f>
        <v>2026142743.0000067</v>
      </c>
      <c r="F14" s="57">
        <f t="shared" si="0"/>
        <v>12334926703.999992</v>
      </c>
    </row>
    <row r="15" spans="2:6" x14ac:dyDescent="0.25">
      <c r="B15" s="56">
        <v>3</v>
      </c>
      <c r="C15" s="56" t="s">
        <v>1650</v>
      </c>
      <c r="D15" s="78">
        <f>+ESF!D59</f>
        <v>3755066551.6700001</v>
      </c>
      <c r="E15" s="78">
        <f>+ESF!E59</f>
        <v>2697418505.6799998</v>
      </c>
      <c r="F15" s="57">
        <f t="shared" si="0"/>
        <v>1057648045.9900002</v>
      </c>
    </row>
    <row r="16" spans="2:6" x14ac:dyDescent="0.25">
      <c r="B16" s="56">
        <v>4</v>
      </c>
      <c r="C16" s="56" t="s">
        <v>1639</v>
      </c>
      <c r="D16" s="78">
        <f>+'ER DICIEMBRE'!D10</f>
        <v>1354225444.75</v>
      </c>
      <c r="E16" s="78">
        <f>+'ER DICIEMBRE'!E10</f>
        <v>1045438717.67</v>
      </c>
      <c r="F16" s="57">
        <f t="shared" si="0"/>
        <v>308786727.08000004</v>
      </c>
    </row>
    <row r="17" spans="2:7" x14ac:dyDescent="0.25">
      <c r="B17" s="56">
        <v>5</v>
      </c>
      <c r="C17" s="56" t="s">
        <v>1640</v>
      </c>
      <c r="D17" s="78">
        <f>+'ER DICIEMBRE'!D17</f>
        <v>1370409827.53</v>
      </c>
      <c r="E17" s="78">
        <f>+'ER DICIEMBRE'!E17</f>
        <v>1764944935.8000002</v>
      </c>
      <c r="F17" s="57">
        <f t="shared" si="0"/>
        <v>-394535108.27000022</v>
      </c>
    </row>
    <row r="18" spans="2:7" x14ac:dyDescent="0.25">
      <c r="B18" s="56">
        <v>6</v>
      </c>
      <c r="C18" s="56" t="s">
        <v>1641</v>
      </c>
      <c r="D18" s="78">
        <f>+'ER DICIEMBRE'!D39</f>
        <v>372026110.61000001</v>
      </c>
      <c r="E18" s="78">
        <f>+'ER DICIEMBRE'!E39</f>
        <v>285985120</v>
      </c>
      <c r="F18" s="57">
        <f t="shared" si="0"/>
        <v>86040990.610000014</v>
      </c>
    </row>
    <row r="19" spans="2:7" x14ac:dyDescent="0.25">
      <c r="B19" s="58">
        <v>3</v>
      </c>
      <c r="C19" s="58" t="s">
        <v>1651</v>
      </c>
      <c r="D19" s="79">
        <f>+'ER DICIEMBRE'!D42</f>
        <v>-388210493.38999999</v>
      </c>
      <c r="E19" s="80">
        <f>+'ER DICIEMBRE'!E42</f>
        <v>-1005491338.1300002</v>
      </c>
      <c r="F19" s="57">
        <f t="shared" si="0"/>
        <v>617280844.74000025</v>
      </c>
    </row>
    <row r="21" spans="2:7" ht="30" x14ac:dyDescent="0.25">
      <c r="C21" s="227" t="s">
        <v>1652</v>
      </c>
      <c r="D21" s="55" t="s">
        <v>2539</v>
      </c>
      <c r="E21" s="55" t="s">
        <v>2540</v>
      </c>
      <c r="F21" s="76" t="s">
        <v>1653</v>
      </c>
      <c r="G21" s="75"/>
    </row>
    <row r="22" spans="2:7" x14ac:dyDescent="0.25">
      <c r="C22" s="73" t="s">
        <v>9</v>
      </c>
      <c r="D22" s="65">
        <f>+D4</f>
        <v>9054770754.0100231</v>
      </c>
      <c r="E22" s="65">
        <f>+E4</f>
        <v>3191618433.7899981</v>
      </c>
      <c r="F22" s="68">
        <f>+D22-E22</f>
        <v>5863152320.2200251</v>
      </c>
    </row>
    <row r="23" spans="2:7" x14ac:dyDescent="0.25">
      <c r="C23" s="66" t="s">
        <v>1654</v>
      </c>
      <c r="D23" s="225">
        <v>0</v>
      </c>
      <c r="E23" s="225">
        <v>0</v>
      </c>
      <c r="F23" s="67">
        <f>+D23-E23</f>
        <v>0</v>
      </c>
    </row>
    <row r="24" spans="2:7" x14ac:dyDescent="0.25">
      <c r="C24" s="66" t="s">
        <v>1655</v>
      </c>
      <c r="D24" s="225">
        <f>+ESF!D12</f>
        <v>8733861128.6400223</v>
      </c>
      <c r="E24" s="225">
        <f>+ESF!E12</f>
        <v>2870711340.9599981</v>
      </c>
      <c r="F24" s="69">
        <f>+D24-E24</f>
        <v>5863149787.6800241</v>
      </c>
    </row>
    <row r="25" spans="2:7" x14ac:dyDescent="0.25">
      <c r="C25" s="66" t="s">
        <v>1656</v>
      </c>
      <c r="D25" s="225">
        <f>+ESF!D13</f>
        <v>320909625.36999995</v>
      </c>
      <c r="E25" s="225">
        <f>+ESF!E13</f>
        <v>320907092.82999992</v>
      </c>
      <c r="F25" s="69">
        <f>+D25-E25</f>
        <v>2532.5400000214577</v>
      </c>
    </row>
    <row r="28" spans="2:7" ht="16.5" customHeight="1" x14ac:dyDescent="0.25">
      <c r="B28" s="60"/>
      <c r="C28" s="312" t="s">
        <v>1658</v>
      </c>
      <c r="D28" s="312"/>
      <c r="E28" s="312"/>
      <c r="F28" s="312"/>
    </row>
    <row r="29" spans="2:7" x14ac:dyDescent="0.25">
      <c r="C29" s="228" t="s">
        <v>1652</v>
      </c>
      <c r="D29" s="55" t="s">
        <v>2539</v>
      </c>
      <c r="E29" s="55" t="s">
        <v>2540</v>
      </c>
      <c r="F29" s="55" t="s">
        <v>1629</v>
      </c>
    </row>
    <row r="30" spans="2:7" x14ac:dyDescent="0.25">
      <c r="C30" s="61" t="s">
        <v>10</v>
      </c>
      <c r="D30" s="62">
        <f>+D31+D32+D33</f>
        <v>9054770754.0100231</v>
      </c>
      <c r="E30" s="62">
        <f>+E31+E32+E33</f>
        <v>3191618433.7899981</v>
      </c>
      <c r="F30" s="62">
        <f>+D30-E30</f>
        <v>5863152320.2200251</v>
      </c>
    </row>
    <row r="31" spans="2:7" x14ac:dyDescent="0.25">
      <c r="C31" s="56" t="s">
        <v>1642</v>
      </c>
      <c r="D31" s="77">
        <v>0</v>
      </c>
      <c r="E31" s="78">
        <v>0</v>
      </c>
      <c r="F31" s="57">
        <f>+D31-E31</f>
        <v>0</v>
      </c>
    </row>
    <row r="32" spans="2:7" x14ac:dyDescent="0.25">
      <c r="C32" s="56" t="str">
        <f>'[1]HOJA TRABAJO'!B23</f>
        <v>Cuentas de Ahorro</v>
      </c>
      <c r="D32" s="77">
        <f>+ESF!D12</f>
        <v>8733861128.6400223</v>
      </c>
      <c r="E32" s="77">
        <f>+ESF!E12</f>
        <v>2870711340.9599981</v>
      </c>
      <c r="F32" s="57">
        <f>+D32-E32</f>
        <v>5863149787.6800241</v>
      </c>
    </row>
    <row r="33" spans="3:6" x14ac:dyDescent="0.25">
      <c r="C33" s="56" t="s">
        <v>1657</v>
      </c>
      <c r="D33" s="77">
        <f>+ESF!D13</f>
        <v>320909625.36999995</v>
      </c>
      <c r="E33" s="77">
        <f>+ESF!E13</f>
        <v>320907092.82999992</v>
      </c>
      <c r="F33" s="57">
        <f>+D33-E33</f>
        <v>2532.5400000214577</v>
      </c>
    </row>
    <row r="36" spans="3:6" x14ac:dyDescent="0.25">
      <c r="C36" s="227" t="s">
        <v>1652</v>
      </c>
      <c r="D36" s="55" t="s">
        <v>2539</v>
      </c>
      <c r="E36" s="55" t="s">
        <v>2540</v>
      </c>
      <c r="F36" s="55" t="s">
        <v>1629</v>
      </c>
    </row>
    <row r="37" spans="3:6" x14ac:dyDescent="0.25">
      <c r="C37" s="64" t="s">
        <v>1659</v>
      </c>
      <c r="D37" s="68">
        <f>+D38</f>
        <v>320909625.36999995</v>
      </c>
      <c r="E37" s="68">
        <f>+E38</f>
        <v>320907092.82999992</v>
      </c>
      <c r="F37" s="68">
        <f>+D37-E37</f>
        <v>2532.5400000214577</v>
      </c>
    </row>
    <row r="38" spans="3:6" x14ac:dyDescent="0.25">
      <c r="C38" s="66" t="s">
        <v>1660</v>
      </c>
      <c r="D38" s="81">
        <f>+ESF!D13</f>
        <v>320909625.36999995</v>
      </c>
      <c r="E38" s="81">
        <f>+ESF!E13</f>
        <v>320907092.82999992</v>
      </c>
      <c r="F38" s="69">
        <f>+D38-E38</f>
        <v>2532.5400000214577</v>
      </c>
    </row>
    <row r="40" spans="3:6" x14ac:dyDescent="0.25">
      <c r="C40" s="227" t="s">
        <v>1652</v>
      </c>
      <c r="D40" s="55" t="s">
        <v>2539</v>
      </c>
      <c r="E40" s="55" t="s">
        <v>2540</v>
      </c>
      <c r="F40" s="55" t="s">
        <v>1629</v>
      </c>
    </row>
    <row r="41" spans="3:6" x14ac:dyDescent="0.25">
      <c r="C41" s="70" t="s">
        <v>1661</v>
      </c>
      <c r="D41" s="68">
        <f>+D42</f>
        <v>1608667900.7600002</v>
      </c>
      <c r="E41" s="71">
        <f>+E42</f>
        <v>1595071119.4000001</v>
      </c>
      <c r="F41" s="68">
        <f>+D41-E41</f>
        <v>13596781.360000134</v>
      </c>
    </row>
    <row r="42" spans="3:6" ht="52.5" customHeight="1" x14ac:dyDescent="0.25">
      <c r="C42" s="66" t="s">
        <v>1662</v>
      </c>
      <c r="D42" s="82">
        <f>+ESF!D15</f>
        <v>1608667900.7600002</v>
      </c>
      <c r="E42" s="82">
        <f>+ESF!E15</f>
        <v>1595071119.4000001</v>
      </c>
      <c r="F42" s="72">
        <f>+D42-E42</f>
        <v>13596781.360000134</v>
      </c>
    </row>
    <row r="44" spans="3:6" x14ac:dyDescent="0.25">
      <c r="C44" s="63" t="s">
        <v>1652</v>
      </c>
      <c r="D44" s="55" t="s">
        <v>2539</v>
      </c>
      <c r="E44" s="55" t="s">
        <v>2540</v>
      </c>
      <c r="F44" s="55" t="s">
        <v>1629</v>
      </c>
    </row>
    <row r="45" spans="3:6" x14ac:dyDescent="0.25">
      <c r="C45" s="70" t="s">
        <v>1661</v>
      </c>
      <c r="D45" s="68">
        <f>+D41</f>
        <v>1608667900.7600002</v>
      </c>
      <c r="E45" s="71">
        <f>+E42</f>
        <v>1595071119.4000001</v>
      </c>
      <c r="F45" s="68">
        <f>+D45-E45</f>
        <v>13596781.360000134</v>
      </c>
    </row>
    <row r="46" spans="3:6" ht="28.5" x14ac:dyDescent="0.25">
      <c r="C46" s="66" t="s">
        <v>1662</v>
      </c>
      <c r="D46" s="82">
        <f>+D41</f>
        <v>1608667900.7600002</v>
      </c>
      <c r="E46" s="82">
        <f>+E42</f>
        <v>1595071119.4000001</v>
      </c>
      <c r="F46" s="83">
        <f>+D46-E46</f>
        <v>13596781.360000134</v>
      </c>
    </row>
    <row r="47" spans="3:6" x14ac:dyDescent="0.25">
      <c r="C47" s="66" t="s">
        <v>1663</v>
      </c>
      <c r="D47" s="81" t="e">
        <f>+'BG JUN 2024'!#REF!</f>
        <v>#REF!</v>
      </c>
      <c r="E47" s="81" t="e">
        <f>+'BG JUNIO 2023'!#REF!</f>
        <v>#REF!</v>
      </c>
      <c r="F47" s="84">
        <v>819798090</v>
      </c>
    </row>
    <row r="49" spans="3:6" ht="16.5" x14ac:dyDescent="0.25">
      <c r="C49" s="227" t="s">
        <v>1652</v>
      </c>
      <c r="D49" s="55" t="s">
        <v>2539</v>
      </c>
      <c r="E49" s="55" t="s">
        <v>2540</v>
      </c>
      <c r="F49" s="74" t="s">
        <v>1629</v>
      </c>
    </row>
    <row r="50" spans="3:6" x14ac:dyDescent="0.25">
      <c r="C50" s="73" t="s">
        <v>14</v>
      </c>
      <c r="D50" s="68">
        <f>+D51+D5</f>
        <v>10900413528.559999</v>
      </c>
      <c r="E50" s="68">
        <f>+E51+E52</f>
        <v>1498028949.2999997</v>
      </c>
      <c r="F50" s="68">
        <f>+D50-E50</f>
        <v>9402384579.2600002</v>
      </c>
    </row>
    <row r="51" spans="3:6" x14ac:dyDescent="0.25">
      <c r="C51" s="85" t="s">
        <v>1665</v>
      </c>
      <c r="D51" s="81">
        <f>+ESF!D17</f>
        <v>9291745627.7999992</v>
      </c>
      <c r="E51" s="81">
        <f>+ESF!E17</f>
        <v>1311515636.9899998</v>
      </c>
      <c r="F51" s="69">
        <f>+D51-E51</f>
        <v>7980229990.8099995</v>
      </c>
    </row>
    <row r="52" spans="3:6" x14ac:dyDescent="0.25">
      <c r="C52" s="85" t="s">
        <v>1666</v>
      </c>
      <c r="D52" s="81">
        <f>+ESF!D18</f>
        <v>248047636.11000001</v>
      </c>
      <c r="E52" s="81">
        <f>+ESF!E18</f>
        <v>186513312.31</v>
      </c>
      <c r="F52" s="69">
        <f>+D52-E52</f>
        <v>61534323.800000012</v>
      </c>
    </row>
    <row r="55" spans="3:6" x14ac:dyDescent="0.25">
      <c r="C55" s="226" t="s">
        <v>1652</v>
      </c>
      <c r="D55" s="55" t="s">
        <v>2539</v>
      </c>
      <c r="E55" s="55" t="s">
        <v>2540</v>
      </c>
      <c r="F55" s="87" t="s">
        <v>1629</v>
      </c>
    </row>
    <row r="56" spans="3:6" x14ac:dyDescent="0.25">
      <c r="C56" s="88" t="s">
        <v>14</v>
      </c>
      <c r="D56" s="232">
        <f>+D57+D58+D59+D60+D61+D62</f>
        <v>706700733.35000002</v>
      </c>
      <c r="E56" s="232">
        <f>+E57+E58+E59+E60+E61+E62</f>
        <v>1132134705.4299998</v>
      </c>
      <c r="F56" s="232">
        <f>+D56-E56</f>
        <v>-425433972.0799998</v>
      </c>
    </row>
    <row r="57" spans="3:6" x14ac:dyDescent="0.25">
      <c r="C57" s="89" t="s">
        <v>1667</v>
      </c>
      <c r="D57" s="233">
        <f>+'BG JUN 2024'!G305</f>
        <v>164152545.34999999</v>
      </c>
      <c r="E57" s="233">
        <f>+'BG JUNIO 2023'!D301</f>
        <v>499499900.42999995</v>
      </c>
      <c r="F57" s="235">
        <f>+D57-E57</f>
        <v>-335347355.07999992</v>
      </c>
    </row>
    <row r="58" spans="3:6" x14ac:dyDescent="0.25">
      <c r="C58" s="89" t="s">
        <v>1668</v>
      </c>
      <c r="D58" s="233">
        <f>+'BG JUN 2024'!G320</f>
        <v>369643642</v>
      </c>
      <c r="E58" s="233">
        <f>+'BG JUNIO 2023'!D317</f>
        <v>498050378</v>
      </c>
      <c r="F58" s="232">
        <f t="shared" ref="F58:F62" si="1">+D58-E58</f>
        <v>-128406736</v>
      </c>
    </row>
    <row r="59" spans="3:6" x14ac:dyDescent="0.25">
      <c r="C59" s="89" t="s">
        <v>1669</v>
      </c>
      <c r="D59" s="233">
        <f>+'BG JUN 2024'!G327</f>
        <v>55745541.999999993</v>
      </c>
      <c r="E59" s="233">
        <f>+'BG JUNIO 2023'!D324</f>
        <v>55745541.999999993</v>
      </c>
      <c r="F59" s="235">
        <f t="shared" si="1"/>
        <v>0</v>
      </c>
    </row>
    <row r="60" spans="3:6" x14ac:dyDescent="0.25">
      <c r="C60" s="89" t="s">
        <v>1670</v>
      </c>
      <c r="D60" s="233">
        <f>+'BG JUN 2024'!G331</f>
        <v>4096878</v>
      </c>
      <c r="E60" s="233">
        <f>+'BG JUNIO 2023'!D328</f>
        <v>3859568</v>
      </c>
      <c r="F60" s="232">
        <f t="shared" si="1"/>
        <v>237310</v>
      </c>
    </row>
    <row r="61" spans="3:6" x14ac:dyDescent="0.25">
      <c r="C61" s="89" t="s">
        <v>1643</v>
      </c>
      <c r="D61" s="234">
        <f>+'BG JUN 2024'!G335</f>
        <v>35802132</v>
      </c>
      <c r="E61" s="234">
        <f>+'BG JUNIO 2023'!D332</f>
        <v>20345941</v>
      </c>
      <c r="F61" s="235">
        <f t="shared" si="1"/>
        <v>15456191</v>
      </c>
    </row>
    <row r="62" spans="3:6" x14ac:dyDescent="0.25">
      <c r="C62" s="89" t="s">
        <v>1671</v>
      </c>
      <c r="D62" s="234">
        <f>+'BG JUN 2024'!G339</f>
        <v>77259994</v>
      </c>
      <c r="E62" s="234">
        <f>+'BG JUNIO 2023'!D339</f>
        <v>54633376</v>
      </c>
      <c r="F62" s="232">
        <f t="shared" si="1"/>
        <v>22626618</v>
      </c>
    </row>
    <row r="64" spans="3:6" x14ac:dyDescent="0.25">
      <c r="C64" s="227" t="s">
        <v>1652</v>
      </c>
      <c r="D64" s="55" t="s">
        <v>2539</v>
      </c>
      <c r="E64" s="55" t="s">
        <v>2540</v>
      </c>
      <c r="F64" s="87" t="s">
        <v>1664</v>
      </c>
    </row>
    <row r="65" spans="2:6" x14ac:dyDescent="0.25">
      <c r="C65" s="89" t="s">
        <v>17</v>
      </c>
      <c r="D65" s="92">
        <v>0</v>
      </c>
      <c r="E65" s="92">
        <v>0</v>
      </c>
      <c r="F65" s="91">
        <f>+D65-E65</f>
        <v>0</v>
      </c>
    </row>
    <row r="66" spans="2:6" x14ac:dyDescent="0.25">
      <c r="C66" s="89" t="s">
        <v>1672</v>
      </c>
      <c r="D66" s="92">
        <f>+ESF!D20</f>
        <v>99119362</v>
      </c>
      <c r="E66" s="92">
        <f>+ESF!E20</f>
        <v>232140770</v>
      </c>
      <c r="F66" s="91">
        <f>+D66-E66</f>
        <v>-133021408</v>
      </c>
    </row>
    <row r="68" spans="2:6" x14ac:dyDescent="0.25">
      <c r="C68" s="86" t="s">
        <v>1652</v>
      </c>
      <c r="D68" s="55" t="s">
        <v>2539</v>
      </c>
      <c r="E68" s="55" t="s">
        <v>2540</v>
      </c>
      <c r="F68" s="87" t="s">
        <v>1664</v>
      </c>
    </row>
    <row r="69" spans="2:6" x14ac:dyDescent="0.25">
      <c r="C69" s="88" t="s">
        <v>1673</v>
      </c>
      <c r="D69" s="236">
        <f>SUM(D70:D79)</f>
        <v>2117360036.7600002</v>
      </c>
      <c r="E69" s="236">
        <f>SUM(E70:E79)</f>
        <v>29972509276.220001</v>
      </c>
      <c r="F69" s="93">
        <f>+D69-E69</f>
        <v>-27855149239.459999</v>
      </c>
    </row>
    <row r="70" spans="2:6" x14ac:dyDescent="0.25">
      <c r="C70" s="89" t="s">
        <v>20</v>
      </c>
      <c r="D70" s="233">
        <v>1069764000</v>
      </c>
      <c r="E70" s="90">
        <v>1069764000</v>
      </c>
      <c r="F70" s="93">
        <f t="shared" ref="F70:F79" si="2">+D70-E70</f>
        <v>0</v>
      </c>
    </row>
    <row r="71" spans="2:6" x14ac:dyDescent="0.25">
      <c r="C71" s="89" t="s">
        <v>21</v>
      </c>
      <c r="D71" s="233">
        <v>42120000</v>
      </c>
      <c r="E71" s="90">
        <v>42120000</v>
      </c>
      <c r="F71" s="93">
        <f t="shared" si="2"/>
        <v>0</v>
      </c>
    </row>
    <row r="72" spans="2:6" x14ac:dyDescent="0.25">
      <c r="C72" s="89" t="s">
        <v>22</v>
      </c>
      <c r="D72" s="233">
        <v>55400000</v>
      </c>
      <c r="E72" s="90">
        <v>55400000</v>
      </c>
      <c r="F72" s="93">
        <f t="shared" si="2"/>
        <v>0</v>
      </c>
    </row>
    <row r="73" spans="2:6" x14ac:dyDescent="0.25">
      <c r="C73" s="89" t="s">
        <v>23</v>
      </c>
      <c r="D73" s="233">
        <v>489580080</v>
      </c>
      <c r="E73" s="90">
        <v>489580080</v>
      </c>
      <c r="F73" s="93">
        <f t="shared" si="2"/>
        <v>0</v>
      </c>
    </row>
    <row r="74" spans="2:6" x14ac:dyDescent="0.25">
      <c r="C74" s="89" t="s">
        <v>24</v>
      </c>
      <c r="D74" s="233">
        <v>0</v>
      </c>
      <c r="E74" s="90">
        <v>27635122931</v>
      </c>
      <c r="F74" s="93">
        <f t="shared" si="2"/>
        <v>-27635122931</v>
      </c>
    </row>
    <row r="75" spans="2:6" x14ac:dyDescent="0.25">
      <c r="C75" s="89" t="s">
        <v>25</v>
      </c>
      <c r="D75" s="233">
        <v>55252653</v>
      </c>
      <c r="E75" s="90">
        <v>55252653</v>
      </c>
      <c r="F75" s="93">
        <f t="shared" si="2"/>
        <v>0</v>
      </c>
    </row>
    <row r="76" spans="2:6" x14ac:dyDescent="0.25">
      <c r="C76" s="89" t="s">
        <v>26</v>
      </c>
      <c r="D76" s="233">
        <v>112716041.18000001</v>
      </c>
      <c r="E76" s="90">
        <v>113488946.18000001</v>
      </c>
      <c r="F76" s="93">
        <f t="shared" si="2"/>
        <v>-772905</v>
      </c>
    </row>
    <row r="77" spans="2:6" ht="16.5" customHeight="1" x14ac:dyDescent="0.25">
      <c r="B77" s="1"/>
      <c r="C77" s="89" t="s">
        <v>27</v>
      </c>
      <c r="D77" s="233">
        <v>202984179</v>
      </c>
      <c r="E77" s="90">
        <v>202984179</v>
      </c>
      <c r="F77" s="93">
        <f t="shared" si="2"/>
        <v>0</v>
      </c>
    </row>
    <row r="78" spans="2:6" x14ac:dyDescent="0.25">
      <c r="B78" s="1"/>
      <c r="C78" s="89" t="s">
        <v>28</v>
      </c>
      <c r="D78" s="233">
        <v>1017358529</v>
      </c>
      <c r="E78" s="90">
        <v>1017358529</v>
      </c>
      <c r="F78" s="93">
        <f t="shared" si="2"/>
        <v>0</v>
      </c>
    </row>
    <row r="79" spans="2:6" x14ac:dyDescent="0.25">
      <c r="B79" s="1"/>
      <c r="C79" s="89" t="s">
        <v>29</v>
      </c>
      <c r="D79" s="233">
        <v>-927815445.41999996</v>
      </c>
      <c r="E79" s="90">
        <v>-708562041.95999992</v>
      </c>
      <c r="F79" s="93">
        <f t="shared" si="2"/>
        <v>-219253403.46000004</v>
      </c>
    </row>
    <row r="81" spans="3:7" ht="60" hidden="1" x14ac:dyDescent="0.25">
      <c r="C81" s="86" t="s">
        <v>1674</v>
      </c>
      <c r="D81" s="86" t="s">
        <v>25</v>
      </c>
      <c r="E81" s="86" t="s">
        <v>1675</v>
      </c>
      <c r="F81" s="86" t="s">
        <v>1676</v>
      </c>
      <c r="G81" s="86" t="s">
        <v>1677</v>
      </c>
    </row>
    <row r="82" spans="3:7" ht="16.5" hidden="1" x14ac:dyDescent="0.25">
      <c r="C82" s="89" t="s">
        <v>1678</v>
      </c>
      <c r="D82" s="95">
        <v>55252653</v>
      </c>
      <c r="E82" s="95">
        <v>202984179</v>
      </c>
      <c r="F82" s="95">
        <v>1017358529</v>
      </c>
      <c r="G82" s="95">
        <v>113875398.7</v>
      </c>
    </row>
    <row r="83" spans="3:7" ht="16.5" hidden="1" x14ac:dyDescent="0.25">
      <c r="C83" s="89" t="s">
        <v>1679</v>
      </c>
      <c r="D83" s="95">
        <v>0</v>
      </c>
      <c r="E83" s="95">
        <v>0</v>
      </c>
      <c r="F83" s="95">
        <v>0</v>
      </c>
      <c r="G83" s="95">
        <v>0</v>
      </c>
    </row>
    <row r="84" spans="3:7" ht="16.5" hidden="1" x14ac:dyDescent="0.25">
      <c r="C84" s="89" t="s">
        <v>1680</v>
      </c>
      <c r="D84" s="96">
        <v>0</v>
      </c>
      <c r="E84" s="96">
        <v>0</v>
      </c>
      <c r="F84" s="96">
        <v>0</v>
      </c>
      <c r="G84" s="97">
        <f>-F75</f>
        <v>0</v>
      </c>
    </row>
    <row r="85" spans="3:7" ht="16.5" hidden="1" x14ac:dyDescent="0.25">
      <c r="C85" s="89" t="s">
        <v>1681</v>
      </c>
      <c r="D85" s="98"/>
      <c r="E85" s="98"/>
      <c r="F85" s="98"/>
      <c r="G85" s="98"/>
    </row>
    <row r="86" spans="3:7" ht="16.5" hidden="1" x14ac:dyDescent="0.25">
      <c r="C86" s="89" t="s">
        <v>1682</v>
      </c>
      <c r="D86" s="95">
        <v>55252653</v>
      </c>
      <c r="E86" s="95">
        <v>202984179</v>
      </c>
      <c r="F86" s="95">
        <v>1017358529</v>
      </c>
      <c r="G86" s="95">
        <f>+G82-G84</f>
        <v>113875398.7</v>
      </c>
    </row>
    <row r="87" spans="3:7" ht="16.5" hidden="1" x14ac:dyDescent="0.25">
      <c r="C87" s="89" t="s">
        <v>1683</v>
      </c>
      <c r="D87" s="98"/>
      <c r="E87" s="98"/>
      <c r="F87" s="98"/>
      <c r="G87" s="98"/>
    </row>
    <row r="88" spans="3:7" ht="16.5" hidden="1" x14ac:dyDescent="0.25">
      <c r="C88" s="89"/>
      <c r="D88" s="95">
        <v>0</v>
      </c>
      <c r="E88" s="95">
        <v>0</v>
      </c>
      <c r="F88" s="95">
        <v>0</v>
      </c>
      <c r="G88" s="95">
        <v>0</v>
      </c>
    </row>
    <row r="89" spans="3:7" ht="16.5" hidden="1" x14ac:dyDescent="0.25">
      <c r="C89" s="89" t="s">
        <v>1684</v>
      </c>
      <c r="D89" s="96">
        <v>0</v>
      </c>
      <c r="E89" s="96">
        <v>0</v>
      </c>
      <c r="F89" s="96">
        <v>0</v>
      </c>
      <c r="G89" s="96">
        <v>0</v>
      </c>
    </row>
    <row r="90" spans="3:7" ht="16.5" hidden="1" x14ac:dyDescent="0.25">
      <c r="C90" s="89" t="s">
        <v>1685</v>
      </c>
      <c r="D90" s="98"/>
      <c r="E90" s="98"/>
      <c r="F90" s="98"/>
      <c r="G90" s="98"/>
    </row>
    <row r="91" spans="3:7" ht="16.5" hidden="1" x14ac:dyDescent="0.25">
      <c r="C91" s="89" t="s">
        <v>1686</v>
      </c>
      <c r="D91" s="95">
        <v>55252653</v>
      </c>
      <c r="E91" s="95">
        <v>202984179</v>
      </c>
      <c r="F91" s="95">
        <v>1017358529</v>
      </c>
      <c r="G91" s="95">
        <v>113875398.7</v>
      </c>
    </row>
    <row r="92" spans="3:7" ht="16.5" hidden="1" x14ac:dyDescent="0.25">
      <c r="C92" s="89" t="s">
        <v>1687</v>
      </c>
      <c r="D92" s="95">
        <v>42551123.399999999</v>
      </c>
      <c r="E92" s="95">
        <v>109886227.90000001</v>
      </c>
      <c r="F92" s="95">
        <v>329624323.69999999</v>
      </c>
      <c r="G92" s="99" t="e">
        <f>-#REF!</f>
        <v>#REF!</v>
      </c>
    </row>
    <row r="93" spans="3:7" ht="16.5" hidden="1" x14ac:dyDescent="0.25">
      <c r="C93" s="89" t="s">
        <v>1688</v>
      </c>
      <c r="D93" s="98"/>
      <c r="E93" s="98"/>
      <c r="F93" s="98"/>
      <c r="G93" s="98"/>
    </row>
    <row r="94" spans="3:7" ht="16.5" hidden="1" x14ac:dyDescent="0.25">
      <c r="C94" s="89" t="s">
        <v>1689</v>
      </c>
      <c r="D94" s="95">
        <v>12701529.6</v>
      </c>
      <c r="E94" s="95">
        <v>93097951.099999994</v>
      </c>
      <c r="F94" s="95">
        <v>687734205.29999995</v>
      </c>
      <c r="G94" s="95" t="e">
        <f>+G86-G92</f>
        <v>#REF!</v>
      </c>
    </row>
    <row r="95" spans="3:7" ht="16.5" hidden="1" x14ac:dyDescent="0.3">
      <c r="D95" s="100"/>
      <c r="E95" s="100"/>
      <c r="F95" s="100"/>
      <c r="G95" s="100"/>
    </row>
    <row r="96" spans="3:7" hidden="1" x14ac:dyDescent="0.25"/>
    <row r="98" spans="3:5" ht="30" x14ac:dyDescent="0.25">
      <c r="C98" s="86" t="s">
        <v>1674</v>
      </c>
      <c r="D98" s="86" t="s">
        <v>23</v>
      </c>
      <c r="E98" s="86" t="s">
        <v>1690</v>
      </c>
    </row>
    <row r="99" spans="3:5" ht="16.5" x14ac:dyDescent="0.25">
      <c r="C99" s="89" t="s">
        <v>1678</v>
      </c>
      <c r="D99" s="99">
        <f>+D71</f>
        <v>42120000</v>
      </c>
      <c r="E99" s="95">
        <v>27635122931</v>
      </c>
    </row>
    <row r="100" spans="3:5" ht="16.5" x14ac:dyDescent="0.25">
      <c r="C100" s="89" t="s">
        <v>1679</v>
      </c>
      <c r="D100" s="95">
        <v>0</v>
      </c>
      <c r="E100" s="95">
        <v>0</v>
      </c>
    </row>
    <row r="101" spans="3:5" ht="16.5" x14ac:dyDescent="0.25">
      <c r="C101" s="89" t="s">
        <v>1691</v>
      </c>
      <c r="D101" s="95">
        <v>0</v>
      </c>
      <c r="E101" s="95">
        <v>0</v>
      </c>
    </row>
    <row r="102" spans="3:5" ht="16.5" x14ac:dyDescent="0.25">
      <c r="C102" s="89" t="s">
        <v>1680</v>
      </c>
      <c r="D102" s="101">
        <v>0</v>
      </c>
      <c r="E102" s="102">
        <f>+E73</f>
        <v>489580080</v>
      </c>
    </row>
    <row r="103" spans="3:5" ht="16.5" x14ac:dyDescent="0.25">
      <c r="C103" s="89" t="s">
        <v>1681</v>
      </c>
      <c r="D103" s="95"/>
      <c r="E103" s="95"/>
    </row>
    <row r="104" spans="3:5" ht="16.5" x14ac:dyDescent="0.25">
      <c r="C104" s="89" t="s">
        <v>1682</v>
      </c>
      <c r="D104" s="95">
        <v>531700080</v>
      </c>
      <c r="E104" s="95">
        <f>+E99-E102</f>
        <v>27145542851</v>
      </c>
    </row>
    <row r="105" spans="3:5" ht="16.5" x14ac:dyDescent="0.25">
      <c r="C105" s="89" t="s">
        <v>1683</v>
      </c>
      <c r="D105" s="95">
        <v>0</v>
      </c>
      <c r="E105" s="95">
        <v>0</v>
      </c>
    </row>
    <row r="106" spans="3:5" ht="16.5" x14ac:dyDescent="0.25">
      <c r="C106" s="89" t="s">
        <v>1684</v>
      </c>
      <c r="D106" s="101">
        <v>0</v>
      </c>
      <c r="E106" s="101">
        <v>0</v>
      </c>
    </row>
    <row r="107" spans="3:5" ht="16.5" x14ac:dyDescent="0.25">
      <c r="C107" s="89" t="s">
        <v>1685</v>
      </c>
      <c r="D107" s="95"/>
      <c r="E107" s="95"/>
    </row>
    <row r="108" spans="3:5" ht="16.5" x14ac:dyDescent="0.25">
      <c r="C108" s="89" t="s">
        <v>1686</v>
      </c>
      <c r="D108" s="95">
        <v>531700080</v>
      </c>
      <c r="E108" s="95">
        <v>0</v>
      </c>
    </row>
    <row r="109" spans="3:5" ht="16.5" x14ac:dyDescent="0.25">
      <c r="C109" s="89" t="s">
        <v>1687</v>
      </c>
      <c r="D109" s="99">
        <f>-D79</f>
        <v>927815445.41999996</v>
      </c>
      <c r="E109" s="95">
        <v>0</v>
      </c>
    </row>
    <row r="110" spans="3:5" ht="16.5" x14ac:dyDescent="0.25">
      <c r="C110" s="89" t="s">
        <v>1688</v>
      </c>
      <c r="D110" s="95"/>
      <c r="E110" s="95"/>
    </row>
    <row r="111" spans="3:5" ht="16.5" x14ac:dyDescent="0.25">
      <c r="C111" s="89" t="s">
        <v>1689</v>
      </c>
      <c r="D111" s="95">
        <f>+D104-D109</f>
        <v>-396115365.41999996</v>
      </c>
      <c r="E111" s="95">
        <v>0</v>
      </c>
    </row>
    <row r="113" spans="3:6" ht="26.25" customHeight="1" x14ac:dyDescent="0.25">
      <c r="C113" s="86" t="s">
        <v>1674</v>
      </c>
      <c r="D113" s="86" t="s">
        <v>1692</v>
      </c>
    </row>
    <row r="114" spans="3:6" ht="16.5" x14ac:dyDescent="0.25">
      <c r="C114" s="89" t="s">
        <v>1678</v>
      </c>
      <c r="D114" s="99">
        <v>1069764000</v>
      </c>
    </row>
    <row r="115" spans="3:6" ht="16.5" x14ac:dyDescent="0.25">
      <c r="C115" s="89" t="s">
        <v>1679</v>
      </c>
      <c r="D115" s="95">
        <v>0</v>
      </c>
    </row>
    <row r="116" spans="3:6" ht="16.5" x14ac:dyDescent="0.25">
      <c r="C116" s="89" t="s">
        <v>1691</v>
      </c>
      <c r="D116" s="95">
        <v>0</v>
      </c>
    </row>
    <row r="117" spans="3:6" ht="16.5" x14ac:dyDescent="0.25">
      <c r="C117" s="89" t="s">
        <v>1680</v>
      </c>
      <c r="D117" s="99">
        <v>0</v>
      </c>
    </row>
    <row r="118" spans="3:6" ht="16.5" x14ac:dyDescent="0.25">
      <c r="C118" s="89" t="s">
        <v>1681</v>
      </c>
      <c r="D118" s="95"/>
    </row>
    <row r="119" spans="3:6" ht="16.5" x14ac:dyDescent="0.25">
      <c r="C119" s="89" t="s">
        <v>1682</v>
      </c>
      <c r="D119" s="95">
        <v>1069764000</v>
      </c>
    </row>
    <row r="120" spans="3:6" ht="16.5" x14ac:dyDescent="0.25">
      <c r="C120" s="89" t="s">
        <v>1683</v>
      </c>
      <c r="D120" s="99">
        <v>0</v>
      </c>
    </row>
    <row r="121" spans="3:6" ht="16.5" x14ac:dyDescent="0.25">
      <c r="C121" s="89" t="s">
        <v>1684</v>
      </c>
      <c r="D121" s="95">
        <v>0</v>
      </c>
    </row>
    <row r="122" spans="3:6" ht="16.5" x14ac:dyDescent="0.25">
      <c r="C122" s="89" t="s">
        <v>1685</v>
      </c>
      <c r="D122" s="95"/>
    </row>
    <row r="123" spans="3:6" ht="16.5" x14ac:dyDescent="0.25">
      <c r="C123" s="89" t="s">
        <v>1686</v>
      </c>
      <c r="D123" s="99">
        <v>1069764000</v>
      </c>
    </row>
    <row r="124" spans="3:6" ht="16.5" x14ac:dyDescent="0.25">
      <c r="C124" s="89" t="s">
        <v>1687</v>
      </c>
      <c r="D124" s="95">
        <v>0</v>
      </c>
    </row>
    <row r="125" spans="3:6" ht="16.5" x14ac:dyDescent="0.25">
      <c r="C125" s="89" t="s">
        <v>1688</v>
      </c>
      <c r="D125" s="95"/>
    </row>
    <row r="126" spans="3:6" ht="16.5" x14ac:dyDescent="0.25">
      <c r="C126" s="89" t="s">
        <v>1689</v>
      </c>
      <c r="D126" s="99">
        <v>1069764000</v>
      </c>
    </row>
    <row r="128" spans="3:6" x14ac:dyDescent="0.25">
      <c r="C128" s="86" t="s">
        <v>1652</v>
      </c>
      <c r="D128" s="55" t="s">
        <v>2539</v>
      </c>
      <c r="E128" s="55" t="s">
        <v>2540</v>
      </c>
      <c r="F128" s="87" t="s">
        <v>1664</v>
      </c>
    </row>
    <row r="129" spans="3:6" ht="16.5" x14ac:dyDescent="0.25">
      <c r="C129" s="103" t="s">
        <v>35</v>
      </c>
      <c r="D129" s="104">
        <f>+D130+D131</f>
        <v>1145931.3100000173</v>
      </c>
      <c r="E129" s="104">
        <f>+E130+E131</f>
        <v>1661597.8900000006</v>
      </c>
      <c r="F129" s="104">
        <f>+D129-E129</f>
        <v>-515666.57999998331</v>
      </c>
    </row>
    <row r="130" spans="3:6" ht="16.5" x14ac:dyDescent="0.25">
      <c r="C130" s="85" t="s">
        <v>1693</v>
      </c>
      <c r="D130" s="105">
        <f>+ESF!D37</f>
        <v>132414532.18000001</v>
      </c>
      <c r="E130" s="105">
        <f>+ESF!E37</f>
        <v>132414532.18000001</v>
      </c>
      <c r="F130" s="104">
        <f t="shared" ref="F130:F131" si="3">+D130-E130</f>
        <v>0</v>
      </c>
    </row>
    <row r="131" spans="3:6" ht="16.5" x14ac:dyDescent="0.25">
      <c r="C131" s="85" t="s">
        <v>1694</v>
      </c>
      <c r="D131" s="105">
        <f>+ESF!D38</f>
        <v>-131268600.86999999</v>
      </c>
      <c r="E131" s="105">
        <f>+ESF!E38</f>
        <v>-130752934.29000001</v>
      </c>
      <c r="F131" s="104">
        <f t="shared" si="3"/>
        <v>-515666.57999998331</v>
      </c>
    </row>
    <row r="134" spans="3:6" x14ac:dyDescent="0.25">
      <c r="C134" s="86" t="s">
        <v>1674</v>
      </c>
      <c r="D134" s="86" t="s">
        <v>67</v>
      </c>
      <c r="E134" s="86" t="s">
        <v>1695</v>
      </c>
    </row>
    <row r="135" spans="3:6" ht="16.5" x14ac:dyDescent="0.25">
      <c r="C135" s="85" t="s">
        <v>1678</v>
      </c>
      <c r="D135" s="104">
        <v>132414532.2</v>
      </c>
      <c r="E135" s="104">
        <v>51660936.399999999</v>
      </c>
    </row>
    <row r="136" spans="3:6" ht="16.5" x14ac:dyDescent="0.25">
      <c r="C136" s="85" t="s">
        <v>1679</v>
      </c>
      <c r="D136" s="104">
        <v>0</v>
      </c>
      <c r="E136" s="104">
        <v>0</v>
      </c>
    </row>
    <row r="137" spans="3:6" ht="16.5" x14ac:dyDescent="0.25">
      <c r="C137" s="85" t="s">
        <v>1691</v>
      </c>
      <c r="D137" s="104">
        <v>0</v>
      </c>
      <c r="E137" s="104">
        <v>0</v>
      </c>
    </row>
    <row r="138" spans="3:6" ht="16.5" x14ac:dyDescent="0.25">
      <c r="C138" s="85" t="s">
        <v>1680</v>
      </c>
      <c r="D138" s="104">
        <v>0</v>
      </c>
      <c r="E138" s="104">
        <v>0</v>
      </c>
    </row>
    <row r="139" spans="3:6" ht="16.5" x14ac:dyDescent="0.25">
      <c r="C139" s="85" t="s">
        <v>1681</v>
      </c>
      <c r="D139" s="104">
        <v>132414532.2</v>
      </c>
      <c r="E139" s="104">
        <v>51660936.399999999</v>
      </c>
    </row>
    <row r="140" spans="3:6" ht="16.5" x14ac:dyDescent="0.25">
      <c r="C140" s="85" t="s">
        <v>1682</v>
      </c>
      <c r="D140" s="104"/>
      <c r="E140" s="104"/>
    </row>
    <row r="141" spans="3:6" ht="16.5" x14ac:dyDescent="0.25">
      <c r="C141" s="85" t="s">
        <v>1683</v>
      </c>
      <c r="D141" s="104">
        <v>0</v>
      </c>
      <c r="E141" s="104">
        <v>0</v>
      </c>
    </row>
    <row r="142" spans="3:6" ht="16.5" x14ac:dyDescent="0.25">
      <c r="C142" s="85" t="s">
        <v>1684</v>
      </c>
      <c r="D142" s="104">
        <v>0</v>
      </c>
      <c r="E142" s="104">
        <v>0</v>
      </c>
    </row>
    <row r="143" spans="3:6" ht="16.5" x14ac:dyDescent="0.25">
      <c r="C143" s="85" t="s">
        <v>1685</v>
      </c>
      <c r="D143" s="104">
        <v>132414532.2</v>
      </c>
      <c r="E143" s="104">
        <v>51660936.399999999</v>
      </c>
    </row>
    <row r="144" spans="3:6" ht="16.5" x14ac:dyDescent="0.25">
      <c r="C144" s="85" t="s">
        <v>1686</v>
      </c>
      <c r="D144" s="104"/>
      <c r="E144" s="104"/>
    </row>
    <row r="145" spans="3:6" ht="16.5" x14ac:dyDescent="0.25">
      <c r="C145" s="85" t="s">
        <v>1687</v>
      </c>
      <c r="D145" s="104">
        <v>-129899267.7</v>
      </c>
      <c r="E145" s="104">
        <v>-12915234.1</v>
      </c>
    </row>
    <row r="146" spans="3:6" ht="16.5" x14ac:dyDescent="0.25">
      <c r="C146" s="85" t="s">
        <v>1688</v>
      </c>
      <c r="D146" s="104">
        <v>2515264.5</v>
      </c>
      <c r="E146" s="104">
        <v>38745702.299999997</v>
      </c>
    </row>
    <row r="147" spans="3:6" ht="16.5" x14ac:dyDescent="0.25">
      <c r="C147" s="85" t="s">
        <v>1689</v>
      </c>
      <c r="D147" s="104"/>
      <c r="E147" s="104"/>
    </row>
    <row r="148" spans="3:6" ht="16.5" x14ac:dyDescent="0.25">
      <c r="C148" s="85" t="s">
        <v>1696</v>
      </c>
      <c r="D148" s="106">
        <v>0.98099999999999998</v>
      </c>
      <c r="E148" s="106">
        <v>0</v>
      </c>
    </row>
    <row r="151" spans="3:6" x14ac:dyDescent="0.25">
      <c r="C151" s="86" t="s">
        <v>1652</v>
      </c>
      <c r="D151" s="55" t="s">
        <v>2539</v>
      </c>
      <c r="E151" s="55" t="s">
        <v>2540</v>
      </c>
      <c r="F151" s="87" t="s">
        <v>1664</v>
      </c>
    </row>
    <row r="152" spans="3:6" ht="16.5" x14ac:dyDescent="0.25">
      <c r="C152" s="107" t="s">
        <v>1697</v>
      </c>
      <c r="D152" s="104">
        <f>+D153+D154+D155</f>
        <v>207781249.38</v>
      </c>
      <c r="E152" s="104">
        <f>+E153+E154+E155</f>
        <v>424534840.38</v>
      </c>
      <c r="F152" s="104">
        <f>+D152-E152</f>
        <v>-216753591</v>
      </c>
    </row>
    <row r="153" spans="3:6" ht="16.5" x14ac:dyDescent="0.25">
      <c r="C153" s="85" t="s">
        <v>1698</v>
      </c>
      <c r="D153" s="105">
        <f>+ESF!D33</f>
        <v>51980637.380000003</v>
      </c>
      <c r="E153" s="105">
        <f>+ESF!E33</f>
        <v>51660936.380000003</v>
      </c>
      <c r="F153" s="104">
        <f t="shared" ref="F153:F155" si="4">+D153-E153</f>
        <v>319701</v>
      </c>
    </row>
    <row r="154" spans="3:6" ht="16.5" x14ac:dyDescent="0.25">
      <c r="C154" s="85" t="s">
        <v>1699</v>
      </c>
      <c r="D154" s="105">
        <f>+ESF!D34</f>
        <v>97397761</v>
      </c>
      <c r="E154" s="105">
        <f>+ESF!E34</f>
        <v>97397761</v>
      </c>
      <c r="F154" s="104">
        <f t="shared" si="4"/>
        <v>0</v>
      </c>
    </row>
    <row r="155" spans="3:6" ht="16.5" x14ac:dyDescent="0.25">
      <c r="C155" s="85" t="s">
        <v>1700</v>
      </c>
      <c r="D155" s="105">
        <f>+ESF!D36</f>
        <v>58402851</v>
      </c>
      <c r="E155" s="105">
        <f>+ESF!E36</f>
        <v>275476143</v>
      </c>
      <c r="F155" s="104">
        <f t="shared" si="4"/>
        <v>-217073292</v>
      </c>
    </row>
    <row r="159" spans="3:6" x14ac:dyDescent="0.25">
      <c r="C159" s="86" t="s">
        <v>1652</v>
      </c>
      <c r="D159" s="55" t="s">
        <v>2539</v>
      </c>
      <c r="E159" s="55" t="s">
        <v>2540</v>
      </c>
      <c r="F159" s="87" t="s">
        <v>1664</v>
      </c>
    </row>
    <row r="160" spans="3:6" ht="16.5" x14ac:dyDescent="0.25">
      <c r="C160" s="107" t="s">
        <v>38</v>
      </c>
      <c r="D160" s="105"/>
      <c r="E160" s="105">
        <f>+E161+E162+E163</f>
        <v>23072015201</v>
      </c>
      <c r="F160" s="104">
        <f>+D160-E160</f>
        <v>-23072015201</v>
      </c>
    </row>
    <row r="161" spans="3:9" ht="16.5" x14ac:dyDescent="0.25">
      <c r="C161" s="85" t="s">
        <v>1701</v>
      </c>
      <c r="D161" s="105">
        <v>0</v>
      </c>
      <c r="E161" s="105">
        <v>0</v>
      </c>
      <c r="F161" s="104">
        <v>0</v>
      </c>
    </row>
    <row r="162" spans="3:9" ht="16.5" x14ac:dyDescent="0.25">
      <c r="C162" s="85" t="s">
        <v>1702</v>
      </c>
      <c r="D162" s="105">
        <v>0</v>
      </c>
      <c r="E162" s="105">
        <v>0</v>
      </c>
      <c r="F162" s="104">
        <v>0</v>
      </c>
    </row>
    <row r="163" spans="3:9" ht="16.5" x14ac:dyDescent="0.25">
      <c r="C163" s="85" t="s">
        <v>1703</v>
      </c>
      <c r="D163" s="105">
        <v>0</v>
      </c>
      <c r="E163" s="105">
        <f>+ESF!E42</f>
        <v>23072015201</v>
      </c>
      <c r="F163" s="104">
        <f>+D163-E163</f>
        <v>-23072015201</v>
      </c>
    </row>
    <row r="165" spans="3:9" ht="16.5" thickBot="1" x14ac:dyDescent="0.3"/>
    <row r="166" spans="3:9" ht="17.25" customHeight="1" x14ac:dyDescent="0.25">
      <c r="C166" s="300"/>
      <c r="D166" s="301"/>
      <c r="E166" s="301"/>
      <c r="F166" s="302"/>
      <c r="G166" s="108"/>
      <c r="H166" s="111" t="s">
        <v>1707</v>
      </c>
      <c r="I166" s="109"/>
    </row>
    <row r="167" spans="3:9" ht="36" customHeight="1" x14ac:dyDescent="0.25">
      <c r="C167" s="303"/>
      <c r="D167" s="304"/>
      <c r="E167" s="304"/>
      <c r="F167" s="305"/>
      <c r="G167" s="132" t="s">
        <v>1705</v>
      </c>
      <c r="H167" s="110" t="s">
        <v>1708</v>
      </c>
      <c r="I167" s="112"/>
    </row>
    <row r="168" spans="3:9" ht="12" customHeight="1" thickBot="1" x14ac:dyDescent="0.3">
      <c r="C168" s="306" t="s">
        <v>1704</v>
      </c>
      <c r="D168" s="307"/>
      <c r="E168" s="307"/>
      <c r="F168" s="308"/>
      <c r="G168" s="133" t="s">
        <v>1706</v>
      </c>
      <c r="H168" s="94"/>
      <c r="I168" s="113" t="s">
        <v>1709</v>
      </c>
    </row>
    <row r="169" spans="3:9" x14ac:dyDescent="0.25">
      <c r="C169" s="317" t="s">
        <v>1710</v>
      </c>
      <c r="D169" s="319" t="s">
        <v>1711</v>
      </c>
      <c r="E169" s="112"/>
      <c r="F169" s="261" t="s">
        <v>1688</v>
      </c>
      <c r="G169" s="261" t="s">
        <v>1713</v>
      </c>
      <c r="H169" s="259"/>
      <c r="I169" s="315"/>
    </row>
    <row r="170" spans="3:9" ht="16.5" thickBot="1" x14ac:dyDescent="0.3">
      <c r="C170" s="318"/>
      <c r="D170" s="320"/>
      <c r="E170" s="114" t="s">
        <v>1712</v>
      </c>
      <c r="F170" s="262"/>
      <c r="G170" s="262"/>
      <c r="H170" s="260"/>
      <c r="I170" s="316"/>
    </row>
    <row r="171" spans="3:9" x14ac:dyDescent="0.25">
      <c r="C171" s="263" t="s">
        <v>40</v>
      </c>
      <c r="D171" s="264"/>
      <c r="E171" s="265"/>
      <c r="F171" s="115"/>
      <c r="G171" s="119"/>
      <c r="H171" s="115"/>
      <c r="I171" s="115"/>
    </row>
    <row r="172" spans="3:9" x14ac:dyDescent="0.25">
      <c r="C172" s="266"/>
      <c r="D172" s="267"/>
      <c r="E172" s="268"/>
      <c r="F172" s="115"/>
      <c r="G172" s="120">
        <v>120</v>
      </c>
      <c r="H172" s="115"/>
      <c r="I172" s="115"/>
    </row>
    <row r="173" spans="3:9" ht="16.5" thickBot="1" x14ac:dyDescent="0.3">
      <c r="C173" s="269"/>
      <c r="D173" s="270"/>
      <c r="E173" s="271"/>
      <c r="F173" s="116">
        <v>23072015201</v>
      </c>
      <c r="G173" s="121"/>
      <c r="H173" s="122">
        <v>4883854861</v>
      </c>
      <c r="I173" s="122">
        <v>23072015201</v>
      </c>
    </row>
    <row r="174" spans="3:9" x14ac:dyDescent="0.25">
      <c r="C174" s="321" t="s">
        <v>1714</v>
      </c>
      <c r="D174" s="322"/>
      <c r="E174" s="325"/>
      <c r="F174" s="117"/>
      <c r="G174" s="313">
        <v>120</v>
      </c>
      <c r="H174" s="117"/>
      <c r="I174" s="117"/>
    </row>
    <row r="175" spans="3:9" ht="16.5" thickBot="1" x14ac:dyDescent="0.3">
      <c r="C175" s="323"/>
      <c r="D175" s="324"/>
      <c r="E175" s="326"/>
      <c r="F175" s="118"/>
      <c r="G175" s="314"/>
      <c r="H175" s="118"/>
      <c r="I175" s="118"/>
    </row>
    <row r="176" spans="3:9" ht="17.25" customHeight="1" x14ac:dyDescent="0.25">
      <c r="C176" s="123" t="s">
        <v>1715</v>
      </c>
      <c r="D176" s="119"/>
      <c r="E176" s="119"/>
      <c r="F176" s="119"/>
      <c r="G176" s="119"/>
      <c r="H176" s="119"/>
      <c r="I176" s="119"/>
    </row>
    <row r="177" spans="3:9" ht="16.5" thickBot="1" x14ac:dyDescent="0.3">
      <c r="C177" s="124" t="s">
        <v>1716</v>
      </c>
      <c r="D177" s="125" t="s">
        <v>1717</v>
      </c>
      <c r="E177" s="125">
        <v>1</v>
      </c>
      <c r="F177" s="126">
        <v>2975044891</v>
      </c>
      <c r="G177" s="127">
        <v>120</v>
      </c>
      <c r="H177" s="128">
        <v>709649566</v>
      </c>
      <c r="I177" s="129">
        <v>2975044891</v>
      </c>
    </row>
    <row r="178" spans="3:9" ht="17.25" customHeight="1" x14ac:dyDescent="0.25">
      <c r="C178" s="123" t="s">
        <v>1715</v>
      </c>
      <c r="D178" s="119"/>
      <c r="E178" s="119"/>
      <c r="F178" s="119"/>
      <c r="G178" s="119"/>
      <c r="H178" s="119"/>
      <c r="I178" s="119"/>
    </row>
    <row r="179" spans="3:9" ht="16.5" thickBot="1" x14ac:dyDescent="0.3">
      <c r="C179" s="124" t="s">
        <v>1718</v>
      </c>
      <c r="D179" s="125" t="s">
        <v>1717</v>
      </c>
      <c r="E179" s="125">
        <v>1</v>
      </c>
      <c r="F179" s="126">
        <v>4035611024</v>
      </c>
      <c r="G179" s="127">
        <v>120</v>
      </c>
      <c r="H179" s="128">
        <v>906295874</v>
      </c>
      <c r="I179" s="129">
        <v>4035611024</v>
      </c>
    </row>
    <row r="180" spans="3:9" ht="17.25" customHeight="1" x14ac:dyDescent="0.25">
      <c r="C180" s="123" t="s">
        <v>1715</v>
      </c>
      <c r="D180" s="119"/>
      <c r="E180" s="119"/>
      <c r="F180" s="119"/>
      <c r="G180" s="119"/>
      <c r="H180" s="119"/>
      <c r="I180" s="119"/>
    </row>
    <row r="181" spans="3:9" ht="16.5" thickBot="1" x14ac:dyDescent="0.3">
      <c r="C181" s="124" t="s">
        <v>1719</v>
      </c>
      <c r="D181" s="125" t="s">
        <v>1717</v>
      </c>
      <c r="E181" s="125">
        <v>1</v>
      </c>
      <c r="F181" s="126">
        <v>2891838873</v>
      </c>
      <c r="G181" s="127">
        <v>120</v>
      </c>
      <c r="H181" s="128">
        <v>603953144</v>
      </c>
      <c r="I181" s="129">
        <v>2891838873</v>
      </c>
    </row>
    <row r="182" spans="3:9" ht="17.25" customHeight="1" x14ac:dyDescent="0.25">
      <c r="C182" s="123" t="s">
        <v>1715</v>
      </c>
      <c r="D182" s="119"/>
      <c r="E182" s="119"/>
      <c r="F182" s="119"/>
      <c r="G182" s="119"/>
      <c r="H182" s="119"/>
      <c r="I182" s="119"/>
    </row>
    <row r="183" spans="3:9" ht="16.5" thickBot="1" x14ac:dyDescent="0.3">
      <c r="C183" s="124" t="s">
        <v>1720</v>
      </c>
      <c r="D183" s="125" t="s">
        <v>1717</v>
      </c>
      <c r="E183" s="125">
        <v>1</v>
      </c>
      <c r="F183" s="126">
        <v>1347462418</v>
      </c>
      <c r="G183" s="127">
        <v>120</v>
      </c>
      <c r="H183" s="128">
        <v>265730260</v>
      </c>
      <c r="I183" s="129">
        <v>1347462418</v>
      </c>
    </row>
    <row r="184" spans="3:9" ht="17.25" customHeight="1" x14ac:dyDescent="0.25">
      <c r="C184" s="309" t="s">
        <v>1721</v>
      </c>
      <c r="D184" s="130"/>
      <c r="E184" s="130"/>
      <c r="F184" s="130"/>
      <c r="G184" s="130"/>
      <c r="H184" s="130"/>
      <c r="I184" s="130"/>
    </row>
    <row r="185" spans="3:9" ht="16.5" thickBot="1" x14ac:dyDescent="0.3">
      <c r="C185" s="310"/>
      <c r="D185" s="125" t="s">
        <v>1717</v>
      </c>
      <c r="E185" s="125">
        <v>1</v>
      </c>
      <c r="F185" s="126">
        <v>685361260</v>
      </c>
      <c r="G185" s="127">
        <v>120</v>
      </c>
      <c r="H185" s="129">
        <v>140715160</v>
      </c>
      <c r="I185" s="129">
        <v>685361260</v>
      </c>
    </row>
    <row r="186" spans="3:9" ht="17.25" customHeight="1" x14ac:dyDescent="0.25">
      <c r="C186" s="309" t="s">
        <v>1722</v>
      </c>
      <c r="D186" s="119"/>
      <c r="E186" s="119"/>
      <c r="F186" s="119"/>
      <c r="G186" s="119"/>
      <c r="H186" s="119"/>
      <c r="I186" s="119"/>
    </row>
    <row r="187" spans="3:9" ht="16.5" thickBot="1" x14ac:dyDescent="0.3">
      <c r="C187" s="310"/>
      <c r="D187" s="125" t="s">
        <v>1717</v>
      </c>
      <c r="E187" s="125">
        <v>1</v>
      </c>
      <c r="F187" s="126">
        <v>8967860461</v>
      </c>
      <c r="G187" s="127">
        <v>120</v>
      </c>
      <c r="H187" s="129">
        <v>1831100210</v>
      </c>
      <c r="I187" s="129">
        <v>8967860461</v>
      </c>
    </row>
    <row r="188" spans="3:9" ht="17.25" customHeight="1" x14ac:dyDescent="0.25">
      <c r="C188" s="309" t="s">
        <v>1723</v>
      </c>
      <c r="D188" s="119"/>
      <c r="E188" s="119"/>
      <c r="F188" s="119"/>
      <c r="G188" s="119"/>
      <c r="H188" s="119"/>
      <c r="I188" s="119"/>
    </row>
    <row r="189" spans="3:9" ht="16.5" thickBot="1" x14ac:dyDescent="0.3">
      <c r="C189" s="310"/>
      <c r="D189" s="125" t="s">
        <v>1717</v>
      </c>
      <c r="E189" s="125">
        <v>1</v>
      </c>
      <c r="F189" s="126">
        <v>2168836274</v>
      </c>
      <c r="G189" s="127">
        <v>120</v>
      </c>
      <c r="H189" s="129">
        <v>426410647</v>
      </c>
      <c r="I189" s="129">
        <v>2168836274</v>
      </c>
    </row>
    <row r="191" spans="3:9" x14ac:dyDescent="0.25">
      <c r="C191" s="86" t="s">
        <v>1652</v>
      </c>
      <c r="D191" s="55" t="s">
        <v>2539</v>
      </c>
      <c r="E191" s="55" t="s">
        <v>2540</v>
      </c>
      <c r="F191" s="86" t="s">
        <v>1664</v>
      </c>
    </row>
    <row r="192" spans="3:9" x14ac:dyDescent="0.25">
      <c r="C192" s="86" t="s">
        <v>41</v>
      </c>
      <c r="D192" s="237">
        <f>SUM(D193:D199)</f>
        <v>4477942971.1399994</v>
      </c>
      <c r="E192" s="237">
        <f>SUM(E193:E199)</f>
        <v>9101858219.0599995</v>
      </c>
      <c r="F192" s="237">
        <f>SUM(F193:F199)</f>
        <v>-4623915247.920001</v>
      </c>
    </row>
    <row r="193" spans="3:6" ht="16.5" x14ac:dyDescent="0.25">
      <c r="C193" s="85" t="s">
        <v>1724</v>
      </c>
      <c r="D193" s="104">
        <f>+ESF!D44</f>
        <v>206838861.42000002</v>
      </c>
      <c r="E193" s="104">
        <f>+ESF!E44</f>
        <v>749876150.46000004</v>
      </c>
      <c r="F193" s="104">
        <f t="shared" ref="F193:F199" si="5">+D193-E193</f>
        <v>-543037289.03999996</v>
      </c>
    </row>
    <row r="194" spans="3:6" ht="16.5" x14ac:dyDescent="0.25">
      <c r="C194" s="85" t="s">
        <v>1725</v>
      </c>
      <c r="D194" s="104">
        <f>+ESF!D45</f>
        <v>1093922125.6699998</v>
      </c>
      <c r="E194" s="104">
        <f>+ESF!E45</f>
        <v>1076699772.8599999</v>
      </c>
      <c r="F194" s="104">
        <f t="shared" si="5"/>
        <v>17222352.809999943</v>
      </c>
    </row>
    <row r="195" spans="3:6" ht="16.5" x14ac:dyDescent="0.25">
      <c r="C195" s="85" t="s">
        <v>1726</v>
      </c>
      <c r="D195" s="104">
        <f>+ESF!D46</f>
        <v>63048602.170000002</v>
      </c>
      <c r="E195" s="104">
        <f>+ESF!E46</f>
        <v>58770963.669999994</v>
      </c>
      <c r="F195" s="104">
        <f t="shared" si="5"/>
        <v>4277638.5000000075</v>
      </c>
    </row>
    <row r="196" spans="3:6" ht="16.5" x14ac:dyDescent="0.25">
      <c r="C196" s="85" t="s">
        <v>1727</v>
      </c>
      <c r="D196" s="104">
        <f>+ESF!D47</f>
        <v>67047220.509999998</v>
      </c>
      <c r="E196" s="104">
        <f>+ESF!E47</f>
        <v>31876294.509999938</v>
      </c>
      <c r="F196" s="104">
        <f t="shared" si="5"/>
        <v>35170926.00000006</v>
      </c>
    </row>
    <row r="197" spans="3:6" ht="16.5" x14ac:dyDescent="0.25">
      <c r="C197" s="85" t="s">
        <v>1645</v>
      </c>
      <c r="D197" s="104">
        <f>+ESF!D48</f>
        <v>167332927.06999999</v>
      </c>
      <c r="E197" s="104">
        <f>+ESF!E48</f>
        <v>141151027.56999999</v>
      </c>
      <c r="F197" s="104">
        <f t="shared" si="5"/>
        <v>26181899.5</v>
      </c>
    </row>
    <row r="198" spans="3:6" ht="16.5" x14ac:dyDescent="0.25">
      <c r="C198" s="85" t="s">
        <v>1728</v>
      </c>
      <c r="D198" s="104">
        <f>+ESF!D49</f>
        <v>70153997.700000003</v>
      </c>
      <c r="E198" s="104">
        <f>+ESF!E49</f>
        <v>7852490.700000003</v>
      </c>
      <c r="F198" s="104">
        <f t="shared" si="5"/>
        <v>62301507</v>
      </c>
    </row>
    <row r="199" spans="3:6" ht="16.5" x14ac:dyDescent="0.25">
      <c r="C199" s="85" t="s">
        <v>1644</v>
      </c>
      <c r="D199" s="104">
        <f>+ESF!D50</f>
        <v>2809599236.599999</v>
      </c>
      <c r="E199" s="104">
        <f>+ESF!E50</f>
        <v>7035631519.29</v>
      </c>
      <c r="F199" s="104">
        <f t="shared" si="5"/>
        <v>-4226032282.690001</v>
      </c>
    </row>
    <row r="202" spans="3:6" x14ac:dyDescent="0.25">
      <c r="C202" s="311" t="s">
        <v>1704</v>
      </c>
      <c r="D202" s="311"/>
      <c r="E202" s="311"/>
      <c r="F202" s="311"/>
    </row>
    <row r="203" spans="3:6" ht="15.75" customHeight="1" x14ac:dyDescent="0.25">
      <c r="C203" s="86" t="s">
        <v>1710</v>
      </c>
      <c r="D203" s="86" t="s">
        <v>1729</v>
      </c>
      <c r="E203" s="86" t="s">
        <v>1712</v>
      </c>
      <c r="F203" s="86" t="s">
        <v>1688</v>
      </c>
    </row>
    <row r="204" spans="3:6" x14ac:dyDescent="0.25">
      <c r="C204" s="86"/>
      <c r="D204" s="86" t="s">
        <v>1730</v>
      </c>
      <c r="E204" s="86"/>
      <c r="F204" s="86"/>
    </row>
    <row r="205" spans="3:6" ht="16.5" x14ac:dyDescent="0.25">
      <c r="C205" s="107" t="s">
        <v>1731</v>
      </c>
      <c r="D205" s="104"/>
      <c r="E205" s="104"/>
      <c r="F205" s="104" t="e">
        <f>-'BG JUN 2024'!#REF!</f>
        <v>#REF!</v>
      </c>
    </row>
    <row r="206" spans="3:6" ht="16.5" x14ac:dyDescent="0.25">
      <c r="C206" s="107" t="s">
        <v>1732</v>
      </c>
      <c r="D206" s="104"/>
      <c r="E206" s="104"/>
      <c r="F206" s="104" t="e">
        <f>+F211+F212+F213+F214+F215+F216+#REF!+#REF!</f>
        <v>#REF!</v>
      </c>
    </row>
    <row r="207" spans="3:6" ht="16.5" x14ac:dyDescent="0.25">
      <c r="C207" t="s">
        <v>312</v>
      </c>
      <c r="D207" s="104"/>
      <c r="E207" s="104"/>
      <c r="F207" s="104">
        <v>82199234</v>
      </c>
    </row>
    <row r="208" spans="3:6" ht="16.5" x14ac:dyDescent="0.25">
      <c r="C208" t="s">
        <v>316</v>
      </c>
      <c r="D208" s="104"/>
      <c r="E208" s="104"/>
      <c r="F208" s="104">
        <v>-5121552</v>
      </c>
    </row>
    <row r="209" spans="3:6" ht="16.5" x14ac:dyDescent="0.25">
      <c r="C209" t="s">
        <v>1997</v>
      </c>
      <c r="D209" s="104"/>
      <c r="E209" s="104"/>
      <c r="F209" s="104">
        <v>-1569025</v>
      </c>
    </row>
    <row r="210" spans="3:6" ht="16.5" x14ac:dyDescent="0.25">
      <c r="C210" t="s">
        <v>322</v>
      </c>
      <c r="D210" s="104"/>
      <c r="E210" s="104"/>
      <c r="F210" s="104">
        <v>-137259</v>
      </c>
    </row>
    <row r="211" spans="3:6" ht="16.5" x14ac:dyDescent="0.25">
      <c r="C211" t="s">
        <v>326</v>
      </c>
      <c r="D211" s="104" t="s">
        <v>1717</v>
      </c>
      <c r="E211" s="131">
        <v>1</v>
      </c>
      <c r="F211" s="104">
        <v>-8504650</v>
      </c>
    </row>
    <row r="212" spans="3:6" ht="16.5" x14ac:dyDescent="0.25">
      <c r="C212" t="s">
        <v>330</v>
      </c>
      <c r="D212" s="104" t="s">
        <v>1717</v>
      </c>
      <c r="E212" s="131">
        <v>1</v>
      </c>
      <c r="F212" s="104">
        <v>-128</v>
      </c>
    </row>
    <row r="213" spans="3:6" ht="16.5" x14ac:dyDescent="0.25">
      <c r="C213" t="s">
        <v>336</v>
      </c>
      <c r="D213" s="104" t="s">
        <v>1717</v>
      </c>
      <c r="E213" s="131">
        <v>1</v>
      </c>
      <c r="F213" s="104">
        <v>-8429075</v>
      </c>
    </row>
    <row r="214" spans="3:6" ht="16.5" x14ac:dyDescent="0.25">
      <c r="C214" t="s">
        <v>340</v>
      </c>
      <c r="D214" s="104" t="s">
        <v>1717</v>
      </c>
      <c r="E214" s="131">
        <v>1</v>
      </c>
      <c r="F214" s="104">
        <v>-44086369.280000001</v>
      </c>
    </row>
    <row r="215" spans="3:6" ht="16.5" x14ac:dyDescent="0.25">
      <c r="C215" t="s">
        <v>344</v>
      </c>
      <c r="D215" s="104" t="s">
        <v>1717</v>
      </c>
      <c r="E215" s="131">
        <v>1</v>
      </c>
      <c r="F215" s="104">
        <v>-185</v>
      </c>
    </row>
    <row r="216" spans="3:6" ht="16.5" x14ac:dyDescent="0.25">
      <c r="C216" t="s">
        <v>348</v>
      </c>
      <c r="D216" s="104" t="s">
        <v>1717</v>
      </c>
      <c r="E216" s="131">
        <v>1</v>
      </c>
      <c r="F216" s="104">
        <v>-52454191</v>
      </c>
    </row>
    <row r="218" spans="3:6" x14ac:dyDescent="0.25">
      <c r="C218" s="297" t="s">
        <v>1704</v>
      </c>
      <c r="D218" s="298"/>
      <c r="E218" s="299"/>
      <c r="F218" s="238"/>
    </row>
    <row r="219" spans="3:6" x14ac:dyDescent="0.25">
      <c r="C219" s="86" t="s">
        <v>1710</v>
      </c>
      <c r="D219" s="86" t="s">
        <v>1729</v>
      </c>
      <c r="E219" s="86" t="s">
        <v>1688</v>
      </c>
    </row>
    <row r="220" spans="3:6" ht="16.5" x14ac:dyDescent="0.25">
      <c r="C220" s="107" t="s">
        <v>43</v>
      </c>
      <c r="D220" s="66"/>
      <c r="E220" s="99">
        <f>SUM(E221:E229)</f>
        <v>1086561037.5299997</v>
      </c>
      <c r="F220" s="23"/>
    </row>
    <row r="221" spans="3:6" ht="16.5" x14ac:dyDescent="0.25">
      <c r="C221" s="85" t="s">
        <v>1733</v>
      </c>
      <c r="D221" s="134" t="s">
        <v>1717</v>
      </c>
      <c r="E221" s="104">
        <f>-'BG JUN 2024'!G413</f>
        <v>1052298739.3299998</v>
      </c>
    </row>
    <row r="222" spans="3:6" ht="16.5" x14ac:dyDescent="0.25">
      <c r="C222" s="85" t="s">
        <v>2542</v>
      </c>
      <c r="D222" s="134" t="s">
        <v>1717</v>
      </c>
      <c r="E222" s="104">
        <f>-'BG JUN 2024'!G419</f>
        <v>783467</v>
      </c>
    </row>
    <row r="223" spans="3:6" ht="16.5" x14ac:dyDescent="0.25">
      <c r="C223" s="85" t="s">
        <v>1734</v>
      </c>
      <c r="D223" s="134" t="s">
        <v>1717</v>
      </c>
      <c r="E223" s="104">
        <f>-'BG JUN 2024'!G425</f>
        <v>6374719</v>
      </c>
    </row>
    <row r="224" spans="3:6" ht="16.5" x14ac:dyDescent="0.25">
      <c r="C224" s="85" t="s">
        <v>2543</v>
      </c>
      <c r="D224" s="134" t="s">
        <v>1717</v>
      </c>
      <c r="E224" s="104">
        <f>-'BG JUN 2024'!G430</f>
        <v>3265984</v>
      </c>
    </row>
    <row r="225" spans="3:7" ht="16.5" x14ac:dyDescent="0.25">
      <c r="C225" s="85" t="s">
        <v>2544</v>
      </c>
      <c r="D225" s="134" t="s">
        <v>1717</v>
      </c>
      <c r="E225" s="104">
        <f>-'BG JUN 2024'!G436</f>
        <v>1597650</v>
      </c>
    </row>
    <row r="226" spans="3:7" ht="16.5" x14ac:dyDescent="0.25">
      <c r="C226" s="85" t="s">
        <v>2545</v>
      </c>
      <c r="D226" s="134" t="s">
        <v>1717</v>
      </c>
      <c r="E226" s="104">
        <f>-'BG JUN 2024'!G441</f>
        <v>3545991.1999999993</v>
      </c>
    </row>
    <row r="227" spans="3:7" ht="16.5" x14ac:dyDescent="0.25">
      <c r="C227" s="85" t="s">
        <v>1735</v>
      </c>
      <c r="D227" s="134" t="s">
        <v>1717</v>
      </c>
      <c r="E227" s="104">
        <f>-'BG JUN 2024'!G459-'BG JUN 2024'!G451</f>
        <v>17898597</v>
      </c>
    </row>
    <row r="228" spans="3:7" ht="16.5" x14ac:dyDescent="0.25">
      <c r="C228" s="85" t="s">
        <v>2546</v>
      </c>
      <c r="D228" s="134" t="s">
        <v>1717</v>
      </c>
      <c r="E228" s="104">
        <f>-'BG JUN 2024'!G467</f>
        <v>795890</v>
      </c>
    </row>
    <row r="230" spans="3:7" x14ac:dyDescent="0.25">
      <c r="C230" s="86" t="s">
        <v>1652</v>
      </c>
      <c r="D230" s="55" t="s">
        <v>2539</v>
      </c>
      <c r="E230" s="55" t="s">
        <v>2540</v>
      </c>
      <c r="F230" s="87" t="s">
        <v>1664</v>
      </c>
    </row>
    <row r="231" spans="3:7" ht="16.5" x14ac:dyDescent="0.25">
      <c r="C231" s="107" t="s">
        <v>1618</v>
      </c>
      <c r="D231" s="99">
        <f>+D232</f>
        <v>579766918.67000008</v>
      </c>
      <c r="E231" s="99">
        <f>+E232</f>
        <v>461793371.67000002</v>
      </c>
      <c r="F231" s="99">
        <f>+D231-E231</f>
        <v>117973547.00000006</v>
      </c>
    </row>
    <row r="232" spans="3:7" ht="16.5" x14ac:dyDescent="0.25">
      <c r="C232" s="85" t="s">
        <v>1736</v>
      </c>
      <c r="D232" s="105">
        <f>+ESF!D52</f>
        <v>579766918.67000008</v>
      </c>
      <c r="E232" s="105">
        <f>+ESF!E52</f>
        <v>461793371.67000002</v>
      </c>
      <c r="F232" s="104">
        <f>+D232-E232</f>
        <v>117973547.00000006</v>
      </c>
    </row>
    <row r="233" spans="3:7" ht="16.5" x14ac:dyDescent="0.25">
      <c r="C233" s="107" t="s">
        <v>1737</v>
      </c>
      <c r="D233" s="99">
        <f>+D231</f>
        <v>579766918.67000008</v>
      </c>
      <c r="E233" s="99">
        <f>+E231</f>
        <v>461793371.67000002</v>
      </c>
      <c r="F233" s="99">
        <f t="shared" ref="F233:F234" si="6">+D233-E233</f>
        <v>117973547.00000006</v>
      </c>
      <c r="G233" s="5"/>
    </row>
    <row r="234" spans="3:7" ht="16.5" x14ac:dyDescent="0.25">
      <c r="C234" s="85" t="s">
        <v>1738</v>
      </c>
      <c r="D234" s="105">
        <f>+D231</f>
        <v>579766918.67000008</v>
      </c>
      <c r="E234" s="105">
        <f>+E232</f>
        <v>461793371.67000002</v>
      </c>
      <c r="F234" s="104">
        <f t="shared" si="6"/>
        <v>117973547.00000006</v>
      </c>
    </row>
    <row r="237" spans="3:7" x14ac:dyDescent="0.25">
      <c r="C237" s="86" t="s">
        <v>72</v>
      </c>
      <c r="D237" s="86" t="s">
        <v>1739</v>
      </c>
    </row>
    <row r="238" spans="3:7" x14ac:dyDescent="0.25">
      <c r="C238" s="86" t="s">
        <v>1652</v>
      </c>
      <c r="D238" s="86" t="s">
        <v>1688</v>
      </c>
    </row>
    <row r="239" spans="3:7" ht="16.5" x14ac:dyDescent="0.25">
      <c r="C239" s="107" t="s">
        <v>1740</v>
      </c>
      <c r="D239" s="99" t="e">
        <f>+D240+D241+D242+D243+D244+D245+D246+D247+D248+D249+D250+D251+D252+D253</f>
        <v>#REF!</v>
      </c>
      <c r="E239" s="23"/>
    </row>
    <row r="240" spans="3:7" ht="16.5" x14ac:dyDescent="0.25">
      <c r="C240" s="85" t="s">
        <v>1741</v>
      </c>
      <c r="D240" s="104">
        <v>0</v>
      </c>
    </row>
    <row r="241" spans="3:6" ht="16.5" x14ac:dyDescent="0.25">
      <c r="C241" s="85" t="s">
        <v>1742</v>
      </c>
      <c r="D241" s="104" t="e">
        <f>-'BG JUN 2024'!#REF!-'BG JUN 2024'!#REF!-'BG JUN 2024'!#REF!</f>
        <v>#REF!</v>
      </c>
    </row>
    <row r="242" spans="3:6" ht="16.5" x14ac:dyDescent="0.25">
      <c r="C242" s="85" t="s">
        <v>1743</v>
      </c>
      <c r="D242" s="104" t="e">
        <f>-'BG JUN 2024'!#REF!</f>
        <v>#REF!</v>
      </c>
    </row>
    <row r="243" spans="3:6" ht="16.5" x14ac:dyDescent="0.25">
      <c r="C243" s="85" t="s">
        <v>1744</v>
      </c>
      <c r="D243" s="104" t="e">
        <f>-'BG JUN 2024'!#REF!</f>
        <v>#REF!</v>
      </c>
    </row>
    <row r="244" spans="3:6" ht="16.5" x14ac:dyDescent="0.25">
      <c r="C244" s="85" t="s">
        <v>1745</v>
      </c>
      <c r="D244" s="104" t="e">
        <f>-'BG JUN 2024'!#REF!</f>
        <v>#REF!</v>
      </c>
    </row>
    <row r="245" spans="3:6" ht="16.5" x14ac:dyDescent="0.25">
      <c r="C245" s="85" t="s">
        <v>1746</v>
      </c>
      <c r="D245" s="104" t="e">
        <f>-'BG JUN 2024'!#REF!</f>
        <v>#REF!</v>
      </c>
    </row>
    <row r="246" spans="3:6" ht="16.5" x14ac:dyDescent="0.25">
      <c r="C246" s="85" t="s">
        <v>1747</v>
      </c>
      <c r="D246" s="104" t="e">
        <f>-'BG JUN 2024'!#REF!</f>
        <v>#REF!</v>
      </c>
    </row>
    <row r="247" spans="3:6" ht="16.5" x14ac:dyDescent="0.25">
      <c r="C247" s="85" t="s">
        <v>1748</v>
      </c>
      <c r="D247" s="104" t="e">
        <f>-'BG JUN 2024'!#REF!</f>
        <v>#REF!</v>
      </c>
    </row>
    <row r="248" spans="3:6" ht="16.5" x14ac:dyDescent="0.25">
      <c r="C248" s="85" t="s">
        <v>1749</v>
      </c>
      <c r="D248" s="104" t="e">
        <f>-'BG JUN 2024'!#REF!</f>
        <v>#REF!</v>
      </c>
    </row>
    <row r="249" spans="3:6" ht="16.5" x14ac:dyDescent="0.25">
      <c r="C249" s="85" t="s">
        <v>1750</v>
      </c>
      <c r="D249" s="104" t="e">
        <f>-'BG JUN 2024'!#REF!</f>
        <v>#REF!</v>
      </c>
    </row>
    <row r="250" spans="3:6" ht="16.5" x14ac:dyDescent="0.25">
      <c r="C250" s="85" t="s">
        <v>1751</v>
      </c>
      <c r="D250" s="104" t="e">
        <f>-'BG JUN 2024'!#REF!</f>
        <v>#REF!</v>
      </c>
    </row>
    <row r="251" spans="3:6" ht="16.5" x14ac:dyDescent="0.25">
      <c r="C251" s="85" t="s">
        <v>1752</v>
      </c>
      <c r="D251" s="104" t="e">
        <f>-'BG JUN 2024'!#REF!</f>
        <v>#REF!</v>
      </c>
    </row>
    <row r="252" spans="3:6" ht="16.5" x14ac:dyDescent="0.25">
      <c r="C252" s="85" t="s">
        <v>1753</v>
      </c>
      <c r="D252" s="104" t="e">
        <f>-'BG JUN 2024'!#REF!</f>
        <v>#REF!</v>
      </c>
    </row>
    <row r="253" spans="3:6" ht="16.5" x14ac:dyDescent="0.25">
      <c r="C253" s="85" t="s">
        <v>1754</v>
      </c>
      <c r="D253" s="104" t="e">
        <f>-'BG JUN 2024'!#REF!</f>
        <v>#REF!</v>
      </c>
    </row>
    <row r="256" spans="3:6" x14ac:dyDescent="0.25">
      <c r="C256" s="86" t="s">
        <v>1652</v>
      </c>
      <c r="D256" s="55" t="s">
        <v>2539</v>
      </c>
      <c r="E256" s="55" t="s">
        <v>2540</v>
      </c>
      <c r="F256" s="87" t="s">
        <v>1664</v>
      </c>
    </row>
    <row r="257" spans="3:7" ht="16.5" x14ac:dyDescent="0.25">
      <c r="C257" s="107" t="s">
        <v>51</v>
      </c>
      <c r="D257" s="104">
        <f>+D258+D259</f>
        <v>161493343</v>
      </c>
      <c r="E257" s="104">
        <f>+E258+E259</f>
        <v>688471652</v>
      </c>
      <c r="F257" s="104">
        <f>+D257-E257</f>
        <v>-526978309</v>
      </c>
    </row>
    <row r="258" spans="3:7" ht="16.5" x14ac:dyDescent="0.25">
      <c r="C258" s="85" t="s">
        <v>1755</v>
      </c>
      <c r="D258" s="105">
        <f>+ESF!D54</f>
        <v>155000000</v>
      </c>
      <c r="E258" s="105">
        <f>+ESF!E54</f>
        <v>155000000</v>
      </c>
      <c r="F258" s="104">
        <f t="shared" ref="F258:F259" si="7">+D258-E258</f>
        <v>0</v>
      </c>
    </row>
    <row r="259" spans="3:7" ht="16.5" x14ac:dyDescent="0.25">
      <c r="C259" s="85" t="s">
        <v>1756</v>
      </c>
      <c r="D259" s="105">
        <f>+ESF!D55</f>
        <v>6493343</v>
      </c>
      <c r="E259" s="105">
        <f>+ESF!E55</f>
        <v>533471652</v>
      </c>
      <c r="F259" s="104">
        <f t="shared" si="7"/>
        <v>-526978309</v>
      </c>
      <c r="G259" s="1">
        <f>480454255+83225740</f>
        <v>563679995</v>
      </c>
    </row>
    <row r="262" spans="3:7" x14ac:dyDescent="0.25">
      <c r="C262" s="86" t="s">
        <v>1652</v>
      </c>
      <c r="D262" s="55" t="s">
        <v>2539</v>
      </c>
      <c r="E262" s="55" t="s">
        <v>2540</v>
      </c>
      <c r="F262" s="87" t="s">
        <v>1664</v>
      </c>
    </row>
    <row r="263" spans="3:7" ht="16.5" x14ac:dyDescent="0.25">
      <c r="C263" s="107" t="s">
        <v>51</v>
      </c>
      <c r="D263" s="104">
        <f>+D264</f>
        <v>155000000</v>
      </c>
      <c r="E263" s="104">
        <f>+ESF!E54</f>
        <v>155000000</v>
      </c>
      <c r="F263" s="104">
        <f>+D263-E263</f>
        <v>0</v>
      </c>
    </row>
    <row r="264" spans="3:7" ht="16.5" x14ac:dyDescent="0.25">
      <c r="C264" s="85" t="s">
        <v>1755</v>
      </c>
      <c r="D264" s="104">
        <v>155000000</v>
      </c>
      <c r="E264" s="104">
        <f>+ESF!E54</f>
        <v>155000000</v>
      </c>
      <c r="F264" s="104">
        <f>+D264-E264</f>
        <v>0</v>
      </c>
    </row>
    <row r="267" spans="3:7" x14ac:dyDescent="0.25">
      <c r="C267" s="86" t="s">
        <v>1652</v>
      </c>
      <c r="D267" s="55" t="s">
        <v>2539</v>
      </c>
      <c r="E267" s="55" t="s">
        <v>2540</v>
      </c>
      <c r="F267" s="87" t="s">
        <v>1664</v>
      </c>
    </row>
    <row r="268" spans="3:7" ht="16.5" x14ac:dyDescent="0.25">
      <c r="C268" s="107" t="s">
        <v>54</v>
      </c>
      <c r="D268" s="104">
        <f>+D269+D270</f>
        <v>14361069447</v>
      </c>
      <c r="E268" s="104">
        <f>+E269</f>
        <v>314841518</v>
      </c>
      <c r="F268" s="104">
        <f>+D268-E268</f>
        <v>14046227929</v>
      </c>
    </row>
    <row r="269" spans="3:7" ht="16.5" x14ac:dyDescent="0.25">
      <c r="C269" s="85" t="s">
        <v>1757</v>
      </c>
      <c r="D269" s="105">
        <f>+ESF!D57</f>
        <v>314841518</v>
      </c>
      <c r="E269" s="105">
        <f>+ESF!E57</f>
        <v>314841518</v>
      </c>
      <c r="F269" s="104">
        <f t="shared" ref="F269:F270" si="8">+D269-E269</f>
        <v>0</v>
      </c>
    </row>
    <row r="270" spans="3:7" ht="16.5" x14ac:dyDescent="0.25">
      <c r="C270" s="85" t="s">
        <v>1758</v>
      </c>
      <c r="D270" s="105">
        <f>+ESF!D58</f>
        <v>14046227929</v>
      </c>
      <c r="E270" s="105">
        <f>+ESF!E58</f>
        <v>1711301225.0000067</v>
      </c>
      <c r="F270" s="104">
        <f t="shared" si="8"/>
        <v>12334926703.999992</v>
      </c>
    </row>
    <row r="272" spans="3:7" x14ac:dyDescent="0.25">
      <c r="C272" s="86" t="s">
        <v>1652</v>
      </c>
      <c r="D272" s="55" t="s">
        <v>2539</v>
      </c>
    </row>
    <row r="273" spans="3:6" ht="16.5" x14ac:dyDescent="0.25">
      <c r="C273" s="107" t="s">
        <v>54</v>
      </c>
      <c r="D273" s="99">
        <f>SUM(D274:D276)</f>
        <v>43285800250.859993</v>
      </c>
    </row>
    <row r="274" spans="3:6" ht="16.5" x14ac:dyDescent="0.25">
      <c r="C274" s="85" t="s">
        <v>1820</v>
      </c>
      <c r="D274" s="105">
        <f>-'BG JUN 2024'!G942</f>
        <v>42785540083.619995</v>
      </c>
    </row>
    <row r="275" spans="3:6" ht="16.5" x14ac:dyDescent="0.25">
      <c r="C275" s="85" t="s">
        <v>1821</v>
      </c>
      <c r="D275" s="105">
        <f>-'BG JUN 2024'!G943</f>
        <v>274224324.97000003</v>
      </c>
    </row>
    <row r="276" spans="3:6" ht="16.5" x14ac:dyDescent="0.25">
      <c r="C276" s="85" t="s">
        <v>1822</v>
      </c>
      <c r="D276" s="105">
        <f>-'BG JUN 2024'!G944</f>
        <v>226035842.27000001</v>
      </c>
    </row>
    <row r="279" spans="3:6" x14ac:dyDescent="0.25">
      <c r="C279" s="86" t="s">
        <v>1652</v>
      </c>
      <c r="D279" s="55" t="s">
        <v>2539</v>
      </c>
      <c r="E279" s="55" t="s">
        <v>2540</v>
      </c>
      <c r="F279" s="87" t="s">
        <v>1664</v>
      </c>
    </row>
    <row r="280" spans="3:6" ht="16.5" x14ac:dyDescent="0.25">
      <c r="C280" s="107" t="s">
        <v>1759</v>
      </c>
      <c r="D280" s="104"/>
      <c r="E280" s="104"/>
      <c r="F280" s="104"/>
    </row>
    <row r="281" spans="3:6" ht="16.5" x14ac:dyDescent="0.25">
      <c r="C281" s="107" t="s">
        <v>1760</v>
      </c>
      <c r="D281" s="243">
        <f>SUM(D282:D285)</f>
        <v>3755066551.6700001</v>
      </c>
      <c r="E281" s="243">
        <f>SUM(E282:E285)</f>
        <v>2697418505.6799998</v>
      </c>
      <c r="F281" s="243">
        <f t="shared" ref="F281:F285" si="9">+D281-E281</f>
        <v>1057648045.9900002</v>
      </c>
    </row>
    <row r="282" spans="3:6" ht="16.5" x14ac:dyDescent="0.25">
      <c r="C282" s="85" t="s">
        <v>1761</v>
      </c>
      <c r="D282" s="244">
        <f>+ESF!D61</f>
        <v>1500000000</v>
      </c>
      <c r="E282" s="244">
        <f>+ESF!E61</f>
        <v>1500000000</v>
      </c>
      <c r="F282" s="244">
        <f t="shared" si="9"/>
        <v>0</v>
      </c>
    </row>
    <row r="283" spans="3:6" ht="16.5" x14ac:dyDescent="0.25">
      <c r="C283" s="85" t="s">
        <v>1762</v>
      </c>
      <c r="D283" s="244">
        <f>+ESF!D62</f>
        <v>0</v>
      </c>
      <c r="E283" s="244">
        <f>+ESF!E62</f>
        <v>130598027</v>
      </c>
      <c r="F283" s="244">
        <f t="shared" si="9"/>
        <v>-130598027</v>
      </c>
    </row>
    <row r="284" spans="3:6" ht="16.5" x14ac:dyDescent="0.25">
      <c r="C284" s="85" t="s">
        <v>1763</v>
      </c>
      <c r="D284" s="244">
        <f>+ESF!D63</f>
        <v>2643277045.0599999</v>
      </c>
      <c r="E284" s="244">
        <f>+ESF!E63</f>
        <v>2072311816.8099999</v>
      </c>
      <c r="F284" s="244">
        <f t="shared" si="9"/>
        <v>570965228.25</v>
      </c>
    </row>
    <row r="285" spans="3:6" ht="16.5" x14ac:dyDescent="0.25">
      <c r="C285" s="85" t="s">
        <v>1764</v>
      </c>
      <c r="D285" s="244">
        <f>+ESF!D64</f>
        <v>-388210493.38999999</v>
      </c>
      <c r="E285" s="244">
        <f>+ESF!E64</f>
        <v>-1005491338.1300002</v>
      </c>
      <c r="F285" s="244">
        <f t="shared" si="9"/>
        <v>617280844.74000025</v>
      </c>
    </row>
    <row r="287" spans="3:6" x14ac:dyDescent="0.25">
      <c r="C287" s="86" t="s">
        <v>1652</v>
      </c>
      <c r="D287" s="55" t="s">
        <v>2539</v>
      </c>
      <c r="E287" s="55" t="s">
        <v>2540</v>
      </c>
      <c r="F287" s="87" t="s">
        <v>1664</v>
      </c>
    </row>
    <row r="288" spans="3:6" ht="16.5" x14ac:dyDescent="0.25">
      <c r="C288" s="107" t="s">
        <v>1765</v>
      </c>
      <c r="D288" s="99">
        <f>+D289+D290+D291</f>
        <v>1354225444.75</v>
      </c>
      <c r="E288" s="99">
        <f>+E289+E290+E291</f>
        <v>1045438717.67</v>
      </c>
      <c r="F288" s="99">
        <f>+D288-E288</f>
        <v>308786727.08000004</v>
      </c>
    </row>
    <row r="289" spans="3:6" ht="16.5" x14ac:dyDescent="0.25">
      <c r="C289" s="85" t="s">
        <v>1766</v>
      </c>
      <c r="D289" s="105">
        <f>+'ER DICIEMBRE'!D11+'ER DICIEMBRE'!D12</f>
        <v>1249876132</v>
      </c>
      <c r="E289" s="105">
        <f>+'ER DICIEMBRE'!E11+'ER DICIEMBRE'!E12</f>
        <v>943874299</v>
      </c>
      <c r="F289" s="104">
        <f t="shared" ref="F289:F291" si="10">+D289-E289</f>
        <v>306001833</v>
      </c>
    </row>
    <row r="290" spans="3:6" ht="16.5" x14ac:dyDescent="0.25">
      <c r="C290" s="85" t="s">
        <v>1767</v>
      </c>
      <c r="D290" s="105">
        <f>+'ER DICIEMBRE'!D13</f>
        <v>-79766289</v>
      </c>
      <c r="E290" s="105">
        <f>+'ER DICIEMBRE'!E13</f>
        <v>-12457272</v>
      </c>
      <c r="F290" s="104">
        <f t="shared" si="10"/>
        <v>-67309017</v>
      </c>
    </row>
    <row r="291" spans="3:6" ht="16.5" x14ac:dyDescent="0.25">
      <c r="C291" s="85" t="s">
        <v>1768</v>
      </c>
      <c r="D291" s="105">
        <f>+'ER DICIEMBRE'!D14+'ER DICIEMBRE'!D15+'ER DICIEMBRE'!D16</f>
        <v>184115601.75</v>
      </c>
      <c r="E291" s="105">
        <f>+'ER DICIEMBRE'!E14+'ER DICIEMBRE'!E15+'ER DICIEMBRE'!E16</f>
        <v>114021690.67</v>
      </c>
      <c r="F291" s="104">
        <f t="shared" si="10"/>
        <v>70093911.079999998</v>
      </c>
    </row>
    <row r="293" spans="3:6" x14ac:dyDescent="0.25">
      <c r="C293" s="86" t="s">
        <v>1652</v>
      </c>
      <c r="D293" s="55" t="s">
        <v>2539</v>
      </c>
      <c r="E293" s="55" t="s">
        <v>2540</v>
      </c>
      <c r="F293" s="87" t="s">
        <v>1664</v>
      </c>
    </row>
    <row r="294" spans="3:6" ht="16.5" x14ac:dyDescent="0.25">
      <c r="C294" s="107" t="s">
        <v>1769</v>
      </c>
      <c r="D294" s="99">
        <f>+'ER DICIEMBRE'!D10</f>
        <v>1354225444.75</v>
      </c>
      <c r="E294" s="99">
        <f>+E295+E296+E297+E298+E299</f>
        <v>1045438717.67</v>
      </c>
      <c r="F294" s="99">
        <f>+D294-E294</f>
        <v>308786727.08000004</v>
      </c>
    </row>
    <row r="295" spans="3:6" ht="16.5" x14ac:dyDescent="0.25">
      <c r="C295" s="85" t="s">
        <v>1766</v>
      </c>
      <c r="D295" s="104">
        <f>+'ER DICIEMBRE'!D11+'ER DICIEMBRE'!D12</f>
        <v>1249876132</v>
      </c>
      <c r="E295" s="104">
        <f>+'ER DICIEMBRE'!E11+'ER DICIEMBRE'!E12</f>
        <v>943874299</v>
      </c>
      <c r="F295" s="104">
        <f t="shared" ref="F295:F299" si="11">+D295-E295</f>
        <v>306001833</v>
      </c>
    </row>
    <row r="296" spans="3:6" ht="16.5" x14ac:dyDescent="0.25">
      <c r="C296" s="85" t="s">
        <v>1770</v>
      </c>
      <c r="D296" s="104">
        <f>+'ER DICIEMBRE'!D13</f>
        <v>-79766289</v>
      </c>
      <c r="E296" s="104">
        <f>+'ER DICIEMBRE'!E13</f>
        <v>-12457272</v>
      </c>
      <c r="F296" s="104">
        <f t="shared" si="11"/>
        <v>-67309017</v>
      </c>
    </row>
    <row r="297" spans="3:6" ht="16.5" x14ac:dyDescent="0.25">
      <c r="C297" s="85" t="s">
        <v>1768</v>
      </c>
      <c r="D297" s="104">
        <f>+'ER DICIEMBRE'!D16</f>
        <v>135268.01</v>
      </c>
      <c r="E297" s="104">
        <f>+'ER DICIEMBRE'!E16</f>
        <v>3090156.43</v>
      </c>
      <c r="F297" s="104">
        <f t="shared" si="11"/>
        <v>-2954888.42</v>
      </c>
    </row>
    <row r="298" spans="3:6" ht="16.5" x14ac:dyDescent="0.25">
      <c r="C298" s="85" t="s">
        <v>1771</v>
      </c>
      <c r="D298" s="104">
        <f>+'ER DICIEMBRE'!D14</f>
        <v>1005570.7400000001</v>
      </c>
      <c r="E298" s="104">
        <f>+'ER DICIEMBRE'!E14</f>
        <v>2957868.2399999998</v>
      </c>
      <c r="F298" s="104">
        <f t="shared" si="11"/>
        <v>-1952297.4999999995</v>
      </c>
    </row>
    <row r="299" spans="3:6" ht="16.5" x14ac:dyDescent="0.25">
      <c r="C299" s="85" t="s">
        <v>1772</v>
      </c>
      <c r="D299" s="104">
        <f>'ER DICIEMBRE'!D15</f>
        <v>182974763</v>
      </c>
      <c r="E299" s="104">
        <f>+'ER DICIEMBRE'!E15</f>
        <v>107973666</v>
      </c>
      <c r="F299" s="104">
        <f t="shared" si="11"/>
        <v>75001097</v>
      </c>
    </row>
    <row r="301" spans="3:6" x14ac:dyDescent="0.25">
      <c r="C301" s="86" t="s">
        <v>1652</v>
      </c>
      <c r="D301" s="55" t="s">
        <v>2539</v>
      </c>
      <c r="E301" s="55" t="s">
        <v>2540</v>
      </c>
      <c r="F301" s="87" t="s">
        <v>1664</v>
      </c>
    </row>
    <row r="302" spans="3:6" ht="16.5" x14ac:dyDescent="0.25">
      <c r="C302" s="107" t="s">
        <v>1773</v>
      </c>
      <c r="D302" s="99">
        <f>+'ER DICIEMBRE'!D17</f>
        <v>1370409827.53</v>
      </c>
      <c r="E302" s="99">
        <f>+'ER DICIEMBRE'!E17</f>
        <v>1764944935.8000002</v>
      </c>
      <c r="F302" s="99">
        <f>+D302-E302</f>
        <v>-394535108.27000022</v>
      </c>
    </row>
    <row r="303" spans="3:6" ht="16.5" x14ac:dyDescent="0.25">
      <c r="C303" s="85" t="s">
        <v>1774</v>
      </c>
      <c r="D303" s="105">
        <v>1298245059</v>
      </c>
      <c r="E303" s="105">
        <v>1636214322</v>
      </c>
      <c r="F303" s="104">
        <f>+D303-E303</f>
        <v>-337969263</v>
      </c>
    </row>
    <row r="304" spans="3:6" ht="16.5" x14ac:dyDescent="0.25">
      <c r="C304" s="85" t="s">
        <v>1775</v>
      </c>
      <c r="D304" s="105">
        <f>+'ER DICIEMBRE'!D38</f>
        <v>71393870.520000011</v>
      </c>
      <c r="E304" s="105">
        <f>+'ER DICIEMBRE'!E38</f>
        <v>125155680.14000002</v>
      </c>
      <c r="F304" s="104">
        <f>+D304-E304</f>
        <v>-53761809.620000005</v>
      </c>
    </row>
    <row r="305" spans="3:7" ht="16.5" x14ac:dyDescent="0.25">
      <c r="C305" s="85" t="s">
        <v>1776</v>
      </c>
      <c r="D305" s="105">
        <f>+'ER DICIEMBRE'!D37</f>
        <v>770898.22</v>
      </c>
      <c r="E305" s="105">
        <f>+'ER DICIEMBRE'!E37</f>
        <v>3574934.12</v>
      </c>
      <c r="F305" s="104">
        <f>+D305-E305</f>
        <v>-2804035.9000000004</v>
      </c>
    </row>
    <row r="308" spans="3:7" ht="16.5" x14ac:dyDescent="0.25">
      <c r="C308" s="135" t="s">
        <v>1652</v>
      </c>
      <c r="D308" s="55" t="s">
        <v>2539</v>
      </c>
      <c r="E308" s="55" t="s">
        <v>2540</v>
      </c>
      <c r="F308" s="55" t="s">
        <v>1664</v>
      </c>
    </row>
    <row r="309" spans="3:7" ht="16.5" x14ac:dyDescent="0.25">
      <c r="C309" s="98" t="s">
        <v>1777</v>
      </c>
      <c r="D309" s="243">
        <f>SUM(D310:D328)</f>
        <v>1370409827.53</v>
      </c>
      <c r="E309" s="243">
        <f>SUM(E310:E328)</f>
        <v>1764944935.8</v>
      </c>
      <c r="F309" s="243">
        <f>+D309-E309</f>
        <v>-394535108.26999998</v>
      </c>
    </row>
    <row r="310" spans="3:7" ht="16.5" x14ac:dyDescent="0.25">
      <c r="C310" s="136" t="s">
        <v>1778</v>
      </c>
      <c r="D310" s="245">
        <f>+'ER DICIEMBRE'!D18</f>
        <v>347179091.5</v>
      </c>
      <c r="E310" s="245">
        <f>+'ER DICIEMBRE'!E18</f>
        <v>428850149</v>
      </c>
      <c r="F310" s="244">
        <f t="shared" ref="F310:F328" si="12">+D310-E310</f>
        <v>-81671057.5</v>
      </c>
    </row>
    <row r="311" spans="3:7" ht="16.5" x14ac:dyDescent="0.25">
      <c r="C311" s="136" t="s">
        <v>1779</v>
      </c>
      <c r="D311" s="245">
        <f>+'ER DICIEMBRE'!D19+'ER DICIEMBRE'!D20</f>
        <v>63785353.230000004</v>
      </c>
      <c r="E311" s="245">
        <f>+'ER DICIEMBRE'!E19+'ER DICIEMBRE'!E20</f>
        <v>104418655.63</v>
      </c>
      <c r="F311" s="244">
        <f t="shared" si="12"/>
        <v>-40633302.399999991</v>
      </c>
      <c r="G311" s="137"/>
    </row>
    <row r="312" spans="3:7" ht="16.5" x14ac:dyDescent="0.25">
      <c r="C312" s="136" t="s">
        <v>1780</v>
      </c>
      <c r="D312" s="245">
        <f>+'ER DICIEMBRE'!D21</f>
        <v>4347210</v>
      </c>
      <c r="E312" s="245">
        <f>+'ER DICIEMBRE'!E21</f>
        <v>7134200</v>
      </c>
      <c r="F312" s="244">
        <f t="shared" si="12"/>
        <v>-2786990</v>
      </c>
      <c r="G312" s="137"/>
    </row>
    <row r="313" spans="3:7" ht="16.5" x14ac:dyDescent="0.25">
      <c r="C313" s="136" t="s">
        <v>1781</v>
      </c>
      <c r="D313" s="245">
        <f>+'ER DICIEMBRE'!D22</f>
        <v>102801780</v>
      </c>
      <c r="E313" s="245">
        <f>+'ER DICIEMBRE'!E22</f>
        <v>245798662.23999998</v>
      </c>
      <c r="F313" s="244">
        <f t="shared" si="12"/>
        <v>-142996882.23999998</v>
      </c>
    </row>
    <row r="314" spans="3:7" ht="16.5" x14ac:dyDescent="0.25">
      <c r="C314" s="136" t="s">
        <v>1782</v>
      </c>
      <c r="D314" s="245">
        <f>+'ER DICIEMBRE'!D23</f>
        <v>9452601</v>
      </c>
      <c r="E314" s="245">
        <f>+'ER DICIEMBRE'!E23</f>
        <v>493200</v>
      </c>
      <c r="F314" s="244">
        <f t="shared" si="12"/>
        <v>8959401</v>
      </c>
    </row>
    <row r="315" spans="3:7" ht="16.5" x14ac:dyDescent="0.25">
      <c r="C315" s="136" t="s">
        <v>2548</v>
      </c>
      <c r="D315" s="245">
        <f>+'ER DICIEMBRE'!D28</f>
        <v>20780000</v>
      </c>
      <c r="E315" s="245">
        <f>+'ER DICIEMBRE'!E28</f>
        <v>23700000</v>
      </c>
      <c r="F315" s="244">
        <f t="shared" si="12"/>
        <v>-2920000</v>
      </c>
    </row>
    <row r="316" spans="3:7" ht="16.5" x14ac:dyDescent="0.25">
      <c r="C316" s="136" t="s">
        <v>2549</v>
      </c>
      <c r="D316" s="245">
        <f>+'ER DICIEMBRE'!D31</f>
        <v>12177167</v>
      </c>
      <c r="E316" s="245">
        <f>+'ER DICIEMBRE'!E31</f>
        <v>12674620</v>
      </c>
      <c r="F316" s="244">
        <f t="shared" si="12"/>
        <v>-497453</v>
      </c>
    </row>
    <row r="317" spans="3:7" ht="16.5" x14ac:dyDescent="0.25">
      <c r="C317" s="136" t="s">
        <v>1783</v>
      </c>
      <c r="D317" s="245">
        <f>+'ER DICIEMBRE'!D36</f>
        <v>275823841.35000002</v>
      </c>
      <c r="E317" s="245">
        <f>+'ER DICIEMBRE'!E36</f>
        <v>85331141.930000007</v>
      </c>
      <c r="F317" s="244">
        <f t="shared" si="12"/>
        <v>190492699.42000002</v>
      </c>
    </row>
    <row r="318" spans="3:7" ht="16.5" x14ac:dyDescent="0.25">
      <c r="C318" s="136" t="s">
        <v>1785</v>
      </c>
      <c r="D318" s="245">
        <f>+'ER DICIEMBRE'!D24</f>
        <v>66022319</v>
      </c>
      <c r="E318" s="245">
        <f>+'ER DICIEMBRE'!E24</f>
        <v>55617054</v>
      </c>
      <c r="F318" s="244">
        <f t="shared" si="12"/>
        <v>10405265</v>
      </c>
    </row>
    <row r="319" spans="3:7" ht="16.5" x14ac:dyDescent="0.25">
      <c r="C319" s="136" t="s">
        <v>2550</v>
      </c>
      <c r="D319" s="245">
        <f>+'ER DICIEMBRE'!D29</f>
        <v>1701681</v>
      </c>
      <c r="E319" s="245">
        <f>+'ER DICIEMBRE'!E29</f>
        <v>2660082</v>
      </c>
      <c r="F319" s="244">
        <f t="shared" si="12"/>
        <v>-958401</v>
      </c>
    </row>
    <row r="320" spans="3:7" ht="16.5" x14ac:dyDescent="0.25">
      <c r="C320" s="136" t="s">
        <v>2551</v>
      </c>
      <c r="D320" s="245">
        <f>+'ER DICIEMBRE'!D32</f>
        <v>7372791</v>
      </c>
      <c r="E320" s="245">
        <f>+'ER DICIEMBRE'!E32</f>
        <v>10141325</v>
      </c>
      <c r="F320" s="244">
        <f t="shared" si="12"/>
        <v>-2768534</v>
      </c>
    </row>
    <row r="321" spans="3:6" ht="16.5" x14ac:dyDescent="0.25">
      <c r="C321" s="136" t="s">
        <v>1786</v>
      </c>
      <c r="D321" s="245">
        <v>0</v>
      </c>
      <c r="E321" s="245">
        <f>+'ER DICIEMBRE'!E25</f>
        <v>86811999</v>
      </c>
      <c r="F321" s="244">
        <f t="shared" si="12"/>
        <v>-86811999</v>
      </c>
    </row>
    <row r="322" spans="3:6" ht="16.5" x14ac:dyDescent="0.25">
      <c r="C322" s="136" t="s">
        <v>1787</v>
      </c>
      <c r="D322" s="245">
        <f>+'ER DICIEMBRE'!D26</f>
        <v>66380173</v>
      </c>
      <c r="E322" s="245">
        <f>+'ER DICIEMBRE'!E26</f>
        <v>36102234</v>
      </c>
      <c r="F322" s="244">
        <f t="shared" si="12"/>
        <v>30277939</v>
      </c>
    </row>
    <row r="323" spans="3:6" ht="16.5" x14ac:dyDescent="0.25">
      <c r="C323" s="136" t="s">
        <v>1788</v>
      </c>
      <c r="D323" s="245">
        <f>+'ER DICIEMBRE'!D27</f>
        <v>31682115.870000001</v>
      </c>
      <c r="E323" s="245">
        <f>+'ER DICIEMBRE'!E27</f>
        <v>26147858</v>
      </c>
      <c r="F323" s="244">
        <f t="shared" si="12"/>
        <v>5534257.870000001</v>
      </c>
    </row>
    <row r="324" spans="3:6" ht="16.5" x14ac:dyDescent="0.25">
      <c r="C324" s="136" t="s">
        <v>1789</v>
      </c>
      <c r="D324" s="245">
        <f>+'ER DICIEMBRE'!D30</f>
        <v>12100361.84</v>
      </c>
      <c r="E324" s="245">
        <f>+'ER DICIEMBRE'!E30</f>
        <v>91295625.24000001</v>
      </c>
      <c r="F324" s="244">
        <f t="shared" si="12"/>
        <v>-79195263.400000006</v>
      </c>
    </row>
    <row r="325" spans="3:6" ht="16.5" x14ac:dyDescent="0.25">
      <c r="C325" s="136" t="s">
        <v>1790</v>
      </c>
      <c r="D325" s="245">
        <f>+'ER DICIEMBRE'!D34</f>
        <v>70388971.5</v>
      </c>
      <c r="E325" s="245">
        <f>+'ER DICIEMBRE'!E34</f>
        <v>250915851.75</v>
      </c>
      <c r="F325" s="244">
        <f t="shared" si="12"/>
        <v>-180526880.25</v>
      </c>
    </row>
    <row r="326" spans="3:6" ht="16.5" x14ac:dyDescent="0.25">
      <c r="C326" s="136" t="s">
        <v>1791</v>
      </c>
      <c r="D326" s="245">
        <f>+'ER DICIEMBRE'!D35</f>
        <v>203322101.5</v>
      </c>
      <c r="E326" s="245">
        <f>+'ER DICIEMBRE'!E35</f>
        <v>165447863.75</v>
      </c>
      <c r="F326" s="244">
        <f t="shared" si="12"/>
        <v>37874237.75</v>
      </c>
    </row>
    <row r="327" spans="3:6" ht="16.5" x14ac:dyDescent="0.25">
      <c r="C327" s="136" t="s">
        <v>1792</v>
      </c>
      <c r="D327" s="245">
        <f>+'ER DICIEMBRE'!D38</f>
        <v>71393870.520000011</v>
      </c>
      <c r="E327" s="245">
        <f>+'ER DICIEMBRE'!E38</f>
        <v>125155680.14000002</v>
      </c>
      <c r="F327" s="244">
        <f t="shared" si="12"/>
        <v>-53761809.620000005</v>
      </c>
    </row>
    <row r="328" spans="3:6" ht="16.5" x14ac:dyDescent="0.25">
      <c r="C328" s="136" t="s">
        <v>2552</v>
      </c>
      <c r="D328" s="245">
        <f>+'ER DICIEMBRE'!D33+'ER DICIEMBRE'!D37</f>
        <v>3698398.2199999997</v>
      </c>
      <c r="E328" s="245">
        <f>+'ER DICIEMBRE'!E33+'ER DICIEMBRE'!E37</f>
        <v>6248734.1200000001</v>
      </c>
      <c r="F328" s="244">
        <f t="shared" si="12"/>
        <v>-2550335.9000000004</v>
      </c>
    </row>
    <row r="330" spans="3:6" ht="16.5" x14ac:dyDescent="0.25">
      <c r="C330" s="135" t="s">
        <v>1652</v>
      </c>
      <c r="D330" s="55" t="s">
        <v>2539</v>
      </c>
      <c r="E330" s="55" t="s">
        <v>2540</v>
      </c>
      <c r="F330" s="55" t="s">
        <v>1664</v>
      </c>
    </row>
    <row r="331" spans="3:6" ht="43.5" customHeight="1" x14ac:dyDescent="0.25">
      <c r="C331" s="139" t="s">
        <v>1793</v>
      </c>
      <c r="D331" s="246">
        <f>+D333+D335</f>
        <v>344924155.31000006</v>
      </c>
      <c r="E331" s="246" t="e">
        <f>+E333+E335+E337</f>
        <v>#REF!</v>
      </c>
      <c r="F331" s="246" t="e">
        <f>+D331-E331</f>
        <v>#REF!</v>
      </c>
    </row>
    <row r="332" spans="3:6" ht="16.5" x14ac:dyDescent="0.25">
      <c r="C332" s="140" t="s">
        <v>1794</v>
      </c>
      <c r="D332" s="247"/>
      <c r="E332" s="247" t="s">
        <v>1784</v>
      </c>
      <c r="F332" s="246">
        <v>0</v>
      </c>
    </row>
    <row r="333" spans="3:6" ht="16.5" x14ac:dyDescent="0.25">
      <c r="C333" s="140" t="s">
        <v>1795</v>
      </c>
      <c r="D333" s="247">
        <v>273530284.79000002</v>
      </c>
      <c r="E333" s="247">
        <v>256561498.31999999</v>
      </c>
      <c r="F333" s="246">
        <f t="shared" ref="F333:F338" si="13">+D333-E333</f>
        <v>16968786.470000029</v>
      </c>
    </row>
    <row r="334" spans="3:6" ht="16.5" x14ac:dyDescent="0.25">
      <c r="C334" s="136" t="s">
        <v>1796</v>
      </c>
      <c r="D334" s="248">
        <f>+'ER DICIEMBRE'!D38</f>
        <v>71393870.520000011</v>
      </c>
      <c r="E334" s="248">
        <f>+'ER DICIEMBRE'!E38</f>
        <v>125155680.14000002</v>
      </c>
      <c r="F334" s="246">
        <f t="shared" si="13"/>
        <v>-53761809.620000005</v>
      </c>
    </row>
    <row r="335" spans="3:6" ht="16.5" x14ac:dyDescent="0.25">
      <c r="C335" s="140" t="s">
        <v>1797</v>
      </c>
      <c r="D335" s="247">
        <f>+D336</f>
        <v>71393870.520000011</v>
      </c>
      <c r="E335" s="247" t="e">
        <f>+E336</f>
        <v>#REF!</v>
      </c>
      <c r="F335" s="246" t="e">
        <f t="shared" si="13"/>
        <v>#REF!</v>
      </c>
    </row>
    <row r="336" spans="3:6" ht="16.5" x14ac:dyDescent="0.25">
      <c r="C336" s="136" t="s">
        <v>1798</v>
      </c>
      <c r="D336" s="248">
        <f>+'ER DICIEMBRE'!D38</f>
        <v>71393870.520000011</v>
      </c>
      <c r="E336" s="248" t="e">
        <f>+'ER JUN 2024'!#REF!</f>
        <v>#REF!</v>
      </c>
      <c r="F336" s="246" t="e">
        <f t="shared" si="13"/>
        <v>#REF!</v>
      </c>
    </row>
    <row r="337" spans="3:6" ht="16.5" x14ac:dyDescent="0.25">
      <c r="C337" s="140" t="s">
        <v>1799</v>
      </c>
      <c r="D337" s="247">
        <v>0</v>
      </c>
      <c r="E337" s="247" t="e">
        <f>+E338</f>
        <v>#REF!</v>
      </c>
      <c r="F337" s="246" t="e">
        <f t="shared" si="13"/>
        <v>#REF!</v>
      </c>
    </row>
    <row r="338" spans="3:6" ht="16.5" x14ac:dyDescent="0.25">
      <c r="C338" s="136" t="s">
        <v>1800</v>
      </c>
      <c r="D338" s="248">
        <v>0</v>
      </c>
      <c r="E338" s="248" t="e">
        <f>+'ER JUN 2024'!#REF!</f>
        <v>#REF!</v>
      </c>
      <c r="F338" s="246" t="e">
        <f t="shared" si="13"/>
        <v>#REF!</v>
      </c>
    </row>
    <row r="340" spans="3:6" ht="16.5" x14ac:dyDescent="0.25">
      <c r="C340" s="135" t="s">
        <v>1652</v>
      </c>
      <c r="D340" s="55" t="s">
        <v>2539</v>
      </c>
      <c r="E340" s="55" t="s">
        <v>2540</v>
      </c>
      <c r="F340" s="55" t="s">
        <v>1664</v>
      </c>
    </row>
    <row r="341" spans="3:6" ht="16.5" x14ac:dyDescent="0.25">
      <c r="C341" s="139" t="s">
        <v>193</v>
      </c>
      <c r="D341" s="243">
        <f>+D342</f>
        <v>770898.22</v>
      </c>
      <c r="E341" s="95">
        <f>+E342</f>
        <v>3574934.12</v>
      </c>
      <c r="F341" s="104">
        <f>+D341-E341</f>
        <v>-2804035.9000000004</v>
      </c>
    </row>
    <row r="342" spans="3:6" ht="16.5" x14ac:dyDescent="0.25">
      <c r="C342" s="136" t="s">
        <v>1803</v>
      </c>
      <c r="D342" s="245">
        <f>+'ER JUN 2024'!G257</f>
        <v>770898.22</v>
      </c>
      <c r="E342" s="249">
        <v>3574934.12</v>
      </c>
      <c r="F342" s="104">
        <f t="shared" ref="F342:F344" si="14">+D342-E342</f>
        <v>-2804035.9000000004</v>
      </c>
    </row>
    <row r="343" spans="3:6" ht="16.5" x14ac:dyDescent="0.25">
      <c r="C343" s="140" t="s">
        <v>1801</v>
      </c>
      <c r="D343" s="243">
        <f>+D344</f>
        <v>199072664</v>
      </c>
      <c r="E343" s="99">
        <f>+E344</f>
        <v>0</v>
      </c>
      <c r="F343" s="104">
        <f t="shared" si="14"/>
        <v>199072664</v>
      </c>
    </row>
    <row r="344" spans="3:6" ht="16.5" x14ac:dyDescent="0.25">
      <c r="C344" s="138" t="s">
        <v>1802</v>
      </c>
      <c r="D344" s="245">
        <f>+'ER JUN 2024'!G252</f>
        <v>199072664</v>
      </c>
      <c r="E344" s="105">
        <v>0</v>
      </c>
      <c r="F344" s="104">
        <f t="shared" si="14"/>
        <v>199072664</v>
      </c>
    </row>
    <row r="346" spans="3:6" ht="16.5" x14ac:dyDescent="0.25">
      <c r="C346" s="135" t="s">
        <v>1652</v>
      </c>
      <c r="D346" s="55" t="s">
        <v>2539</v>
      </c>
      <c r="E346" s="55" t="s">
        <v>2540</v>
      </c>
      <c r="F346" s="55" t="s">
        <v>1664</v>
      </c>
    </row>
    <row r="347" spans="3:6" x14ac:dyDescent="0.25">
      <c r="C347" s="140" t="s">
        <v>1804</v>
      </c>
      <c r="D347" s="141">
        <f>+'ER DICIEMBRE'!D39</f>
        <v>372026110.61000001</v>
      </c>
      <c r="E347" s="141">
        <f>+'ER DICIEMBRE'!E39</f>
        <v>285985120</v>
      </c>
      <c r="F347" s="141">
        <f>+D347-E347</f>
        <v>86040990.610000014</v>
      </c>
    </row>
    <row r="348" spans="3:6" x14ac:dyDescent="0.25">
      <c r="C348" s="140" t="s">
        <v>1805</v>
      </c>
      <c r="D348" s="141">
        <f>+'ER DICIEMBRE'!D39</f>
        <v>372026110.61000001</v>
      </c>
      <c r="E348" s="141">
        <f>+'ER DICIEMBRE'!E39</f>
        <v>285985120</v>
      </c>
      <c r="F348" s="141">
        <f t="shared" ref="F348:F349" si="15">+D348-E348</f>
        <v>86040990.610000014</v>
      </c>
    </row>
    <row r="349" spans="3:6" x14ac:dyDescent="0.25">
      <c r="C349" s="138" t="s">
        <v>1806</v>
      </c>
      <c r="D349" s="142">
        <f>+'ER DICIEMBRE'!D39</f>
        <v>372026110.61000001</v>
      </c>
      <c r="E349" s="142">
        <f>+'ER DICIEMBRE'!E39</f>
        <v>285985120</v>
      </c>
      <c r="F349" s="141">
        <f t="shared" si="15"/>
        <v>86040990.610000014</v>
      </c>
    </row>
    <row r="351" spans="3:6" ht="16.5" x14ac:dyDescent="0.25">
      <c r="C351" s="135" t="s">
        <v>1652</v>
      </c>
      <c r="D351" s="55" t="s">
        <v>1646</v>
      </c>
      <c r="E351" s="55" t="s">
        <v>1647</v>
      </c>
      <c r="F351" s="55" t="s">
        <v>1664</v>
      </c>
    </row>
    <row r="352" spans="3:6" ht="16.5" x14ac:dyDescent="0.25">
      <c r="C352" s="139" t="s">
        <v>1805</v>
      </c>
      <c r="D352" s="104" t="e">
        <f>+'ER JUN 2023'!#REF!</f>
        <v>#REF!</v>
      </c>
      <c r="E352" s="104">
        <f>+'ER DICIEMBRE'!E39</f>
        <v>285985120</v>
      </c>
      <c r="F352" s="104" t="e">
        <f>+D352-E352</f>
        <v>#REF!</v>
      </c>
    </row>
    <row r="353" spans="3:7" ht="16.5" x14ac:dyDescent="0.25">
      <c r="C353" s="139" t="s">
        <v>76</v>
      </c>
      <c r="D353" s="104" t="e">
        <f>+'ER JUN 2023'!#REF!</f>
        <v>#REF!</v>
      </c>
      <c r="E353" s="104">
        <f>+'ER DICIEMBRE'!E39</f>
        <v>285985120</v>
      </c>
      <c r="F353" s="104" t="e">
        <f t="shared" ref="F353:F358" si="16">+D353-E353</f>
        <v>#REF!</v>
      </c>
    </row>
    <row r="354" spans="3:7" ht="16.5" x14ac:dyDescent="0.25">
      <c r="C354" s="138" t="s">
        <v>1807</v>
      </c>
      <c r="D354" s="105">
        <v>0</v>
      </c>
      <c r="E354" s="105" t="e">
        <f>+'ER JUN 2024'!#REF!</f>
        <v>#REF!</v>
      </c>
      <c r="F354" s="104" t="e">
        <f t="shared" si="16"/>
        <v>#REF!</v>
      </c>
      <c r="G354" s="137"/>
    </row>
    <row r="355" spans="3:7" ht="16.5" x14ac:dyDescent="0.25">
      <c r="C355" s="138" t="s">
        <v>1808</v>
      </c>
      <c r="D355" s="105" t="e">
        <f>+'ER JUN 2023'!#REF!+'ER JUN 2023'!#REF!+'ER JUN 2023'!#REF!+'ER JUN 2023'!#REF!+'ER JUN 2023'!#REF!+'ER JUN 2023'!#REF!+'ER JUN 2023'!#REF!-'ER JUN 2023'!#REF!</f>
        <v>#REF!</v>
      </c>
      <c r="E355" s="105" t="e">
        <f>+'ER JUN 2024'!#REF!+'ER JUN 2024'!#REF!+'ER JUN 2024'!#REF!</f>
        <v>#REF!</v>
      </c>
      <c r="F355" s="104" t="e">
        <f t="shared" si="16"/>
        <v>#REF!</v>
      </c>
      <c r="G355" s="143" t="e">
        <f>+D353-D355-D356-D357-D358</f>
        <v>#REF!</v>
      </c>
    </row>
    <row r="356" spans="3:7" ht="16.5" x14ac:dyDescent="0.25">
      <c r="C356" s="138" t="s">
        <v>1809</v>
      </c>
      <c r="D356" s="105" t="e">
        <f>+'ER JUN 2023'!#REF!</f>
        <v>#REF!</v>
      </c>
      <c r="E356" s="105" t="e">
        <f>+'ER JUN 2024'!#REF!</f>
        <v>#REF!</v>
      </c>
      <c r="F356" s="104" t="e">
        <f t="shared" si="16"/>
        <v>#REF!</v>
      </c>
      <c r="G356" s="137"/>
    </row>
    <row r="357" spans="3:7" ht="16.5" x14ac:dyDescent="0.25">
      <c r="C357" s="138" t="s">
        <v>1810</v>
      </c>
      <c r="D357" s="105" t="e">
        <f>+'ER JUN 2023'!#REF!+'ER JUN 2023'!#REF!</f>
        <v>#REF!</v>
      </c>
      <c r="E357" s="105" t="e">
        <f>+'ER JUN 2024'!#REF!+'ER JUN 2024'!#REF!</f>
        <v>#REF!</v>
      </c>
      <c r="F357" s="104" t="e">
        <f t="shared" si="16"/>
        <v>#REF!</v>
      </c>
    </row>
    <row r="358" spans="3:7" ht="16.5" x14ac:dyDescent="0.25">
      <c r="C358" s="138" t="s">
        <v>1806</v>
      </c>
      <c r="D358" s="105" t="e">
        <f>+'ER JUN 2023'!#REF!</f>
        <v>#REF!</v>
      </c>
      <c r="E358" s="105" t="e">
        <f>+'ER JUN 2024'!#REF!</f>
        <v>#REF!</v>
      </c>
      <c r="F358" s="104" t="e">
        <f t="shared" si="16"/>
        <v>#REF!</v>
      </c>
    </row>
    <row r="359" spans="3:7" ht="16.5" x14ac:dyDescent="0.25">
      <c r="G359" s="105"/>
    </row>
    <row r="360" spans="3:7" ht="16.5" x14ac:dyDescent="0.25">
      <c r="C360" s="135" t="s">
        <v>1652</v>
      </c>
      <c r="D360" s="55" t="s">
        <v>2539</v>
      </c>
      <c r="E360" s="55" t="s">
        <v>2540</v>
      </c>
      <c r="F360" s="55" t="s">
        <v>1664</v>
      </c>
    </row>
    <row r="361" spans="3:7" ht="16.5" x14ac:dyDescent="0.25">
      <c r="C361" s="139" t="s">
        <v>1811</v>
      </c>
      <c r="D361" s="243">
        <f>+D362</f>
        <v>706700733.35000002</v>
      </c>
      <c r="E361" s="243">
        <f>SUM(E363:E368)</f>
        <v>1132134705.4299998</v>
      </c>
      <c r="F361" s="243">
        <f>+D361-E361</f>
        <v>-425433972.0799998</v>
      </c>
    </row>
    <row r="362" spans="3:7" ht="16.5" x14ac:dyDescent="0.25">
      <c r="C362" s="139" t="s">
        <v>1812</v>
      </c>
      <c r="D362" s="243">
        <f>SUM(D363:D368)</f>
        <v>706700733.35000002</v>
      </c>
      <c r="E362" s="243">
        <f>SUM(E363:E368)</f>
        <v>1132134705.4299998</v>
      </c>
      <c r="F362" s="243">
        <f t="shared" ref="F362:F368" si="17">+D362-E362</f>
        <v>-425433972.0799998</v>
      </c>
    </row>
    <row r="363" spans="3:7" ht="16.5" x14ac:dyDescent="0.25">
      <c r="C363" s="138" t="s">
        <v>1813</v>
      </c>
      <c r="D363" s="245">
        <f>+'BG JUN 2024'!G305</f>
        <v>164152545.34999999</v>
      </c>
      <c r="E363" s="245">
        <f>+'BG JUNIO 2023'!D301</f>
        <v>499499900.42999995</v>
      </c>
      <c r="F363" s="244">
        <f t="shared" si="17"/>
        <v>-335347355.07999992</v>
      </c>
    </row>
    <row r="364" spans="3:7" ht="16.5" x14ac:dyDescent="0.25">
      <c r="C364" s="138" t="s">
        <v>1814</v>
      </c>
      <c r="D364" s="245">
        <f>+'BG JUN 2024'!G320</f>
        <v>369643642</v>
      </c>
      <c r="E364" s="245">
        <f>+'BG JUNIO 2023'!D317</f>
        <v>498050378</v>
      </c>
      <c r="F364" s="244">
        <f t="shared" si="17"/>
        <v>-128406736</v>
      </c>
    </row>
    <row r="365" spans="3:7" ht="16.5" x14ac:dyDescent="0.25">
      <c r="C365" s="138" t="s">
        <v>1815</v>
      </c>
      <c r="D365" s="245">
        <f>+'BG JUN 2024'!G327</f>
        <v>55745541.999999993</v>
      </c>
      <c r="E365" s="245">
        <f>+'BG JUNIO 2023'!D324</f>
        <v>55745541.999999993</v>
      </c>
      <c r="F365" s="244">
        <f t="shared" si="17"/>
        <v>0</v>
      </c>
    </row>
    <row r="366" spans="3:7" ht="16.5" x14ac:dyDescent="0.25">
      <c r="C366" s="138" t="s">
        <v>1643</v>
      </c>
      <c r="D366" s="245">
        <f>+'BG JUN 2024'!G335</f>
        <v>35802132</v>
      </c>
      <c r="E366" s="245">
        <f>+'BG JUNIO 2023'!D332</f>
        <v>20345941</v>
      </c>
      <c r="F366" s="244">
        <f t="shared" si="17"/>
        <v>15456191</v>
      </c>
    </row>
    <row r="367" spans="3:7" ht="16.5" x14ac:dyDescent="0.25">
      <c r="C367" s="138" t="s">
        <v>1816</v>
      </c>
      <c r="D367" s="245">
        <f>+'BG JUN 2024'!G331</f>
        <v>4096878</v>
      </c>
      <c r="E367" s="245">
        <f>+'BG JUNIO 2023'!D328</f>
        <v>3859568</v>
      </c>
      <c r="F367" s="244">
        <f t="shared" si="17"/>
        <v>237310</v>
      </c>
    </row>
    <row r="368" spans="3:7" ht="16.5" x14ac:dyDescent="0.25">
      <c r="C368" s="138" t="s">
        <v>1817</v>
      </c>
      <c r="D368" s="245">
        <f>+'BG JUN 2024'!G339</f>
        <v>77259994</v>
      </c>
      <c r="E368" s="245">
        <f>+'BG JUNIO 2023'!D337</f>
        <v>54633376</v>
      </c>
      <c r="F368" s="244">
        <f t="shared" si="17"/>
        <v>22626618</v>
      </c>
    </row>
    <row r="370" spans="3:6" ht="16.5" x14ac:dyDescent="0.25">
      <c r="C370" s="135" t="s">
        <v>1652</v>
      </c>
      <c r="D370" s="55" t="s">
        <v>2539</v>
      </c>
      <c r="E370" s="55" t="s">
        <v>2540</v>
      </c>
      <c r="F370" s="55" t="s">
        <v>1664</v>
      </c>
    </row>
    <row r="371" spans="3:6" ht="31.5" x14ac:dyDescent="0.25">
      <c r="C371" s="139" t="s">
        <v>1818</v>
      </c>
      <c r="D371" s="144">
        <f>+D373</f>
        <v>199072664</v>
      </c>
      <c r="E371" s="144">
        <v>0</v>
      </c>
      <c r="F371" s="144">
        <f>+D371-E371</f>
        <v>199072664</v>
      </c>
    </row>
    <row r="372" spans="3:6" ht="16.5" x14ac:dyDescent="0.25">
      <c r="C372" s="139" t="s">
        <v>1819</v>
      </c>
      <c r="D372" s="144">
        <f>+D373</f>
        <v>199072664</v>
      </c>
      <c r="E372" s="144">
        <v>0</v>
      </c>
      <c r="F372" s="144">
        <f>+D372-E372</f>
        <v>199072664</v>
      </c>
    </row>
    <row r="373" spans="3:6" ht="16.5" x14ac:dyDescent="0.25">
      <c r="C373" s="138" t="s">
        <v>1802</v>
      </c>
      <c r="D373" s="144">
        <f>+'ER JUN 2024'!G252</f>
        <v>199072664</v>
      </c>
      <c r="E373" s="144">
        <v>0</v>
      </c>
      <c r="F373" s="144">
        <f>+D373-E373</f>
        <v>199072664</v>
      </c>
    </row>
    <row r="375" spans="3:6" ht="16.5" x14ac:dyDescent="0.25">
      <c r="C375" s="135" t="s">
        <v>1652</v>
      </c>
      <c r="D375" s="55" t="s">
        <v>1646</v>
      </c>
      <c r="E375" s="55" t="s">
        <v>1647</v>
      </c>
      <c r="F375" s="55" t="s">
        <v>1664</v>
      </c>
    </row>
    <row r="376" spans="3:6" ht="16.5" x14ac:dyDescent="0.25">
      <c r="C376" s="139" t="s">
        <v>54</v>
      </c>
      <c r="D376" s="144" t="e">
        <f>-'BG JUN 2024'!#REF!</f>
        <v>#REF!</v>
      </c>
      <c r="E376" s="145">
        <v>25457275086.900002</v>
      </c>
      <c r="F376" s="144" t="e">
        <f>+D376-E376</f>
        <v>#REF!</v>
      </c>
    </row>
    <row r="377" spans="3:6" ht="16.5" x14ac:dyDescent="0.25">
      <c r="C377" s="138" t="s">
        <v>1820</v>
      </c>
      <c r="D377" s="144" t="e">
        <f>-'BG JUN 2024'!#REF!</f>
        <v>#REF!</v>
      </c>
      <c r="E377" s="144">
        <v>25179175880.599998</v>
      </c>
      <c r="F377" s="144" t="e">
        <f>+D377-E377</f>
        <v>#REF!</v>
      </c>
    </row>
    <row r="378" spans="3:6" ht="16.5" x14ac:dyDescent="0.25">
      <c r="C378" s="138" t="s">
        <v>1821</v>
      </c>
      <c r="D378" s="147" t="e">
        <f>-'BG JUN 2024'!#REF!</f>
        <v>#REF!</v>
      </c>
      <c r="E378" s="147">
        <v>52063364</v>
      </c>
      <c r="F378" s="144" t="e">
        <f t="shared" ref="F378:F379" si="18">+D378-E378</f>
        <v>#REF!</v>
      </c>
    </row>
    <row r="379" spans="3:6" ht="16.5" x14ac:dyDescent="0.25">
      <c r="C379" s="138" t="s">
        <v>1822</v>
      </c>
      <c r="D379" s="147" t="e">
        <f>-'BG JUN 2024'!#REF!</f>
        <v>#REF!</v>
      </c>
      <c r="E379" s="147">
        <v>226035842.30000001</v>
      </c>
      <c r="F379" s="144" t="e">
        <f t="shared" si="18"/>
        <v>#REF!</v>
      </c>
    </row>
    <row r="383" spans="3:6" ht="16.5" x14ac:dyDescent="0.25">
      <c r="C383" s="135" t="s">
        <v>1652</v>
      </c>
      <c r="D383" s="55" t="s">
        <v>2539</v>
      </c>
    </row>
    <row r="384" spans="3:6" ht="16.5" x14ac:dyDescent="0.25">
      <c r="C384" s="241" t="s">
        <v>2547</v>
      </c>
      <c r="D384" s="239">
        <f>SUM(D385:D403)</f>
        <v>41935956589.199997</v>
      </c>
    </row>
    <row r="385" spans="3:4" ht="16.5" x14ac:dyDescent="0.25">
      <c r="C385" s="242" t="s">
        <v>2182</v>
      </c>
      <c r="D385" s="240">
        <v>7923023990.3400002</v>
      </c>
    </row>
    <row r="386" spans="3:4" ht="16.5" x14ac:dyDescent="0.25">
      <c r="C386" s="242" t="s">
        <v>2212</v>
      </c>
      <c r="D386" s="240">
        <v>1892209895.73</v>
      </c>
    </row>
    <row r="387" spans="3:4" ht="16.5" x14ac:dyDescent="0.25">
      <c r="C387" s="242" t="s">
        <v>2214</v>
      </c>
      <c r="D387" s="240">
        <v>905595055</v>
      </c>
    </row>
    <row r="388" spans="3:4" ht="16.5" x14ac:dyDescent="0.25">
      <c r="C388" s="242" t="s">
        <v>2216</v>
      </c>
      <c r="D388" s="240">
        <v>1049606124</v>
      </c>
    </row>
    <row r="389" spans="3:4" ht="16.5" x14ac:dyDescent="0.25">
      <c r="C389" s="242" t="s">
        <v>2218</v>
      </c>
      <c r="D389" s="240">
        <v>6237778424.4499998</v>
      </c>
    </row>
    <row r="390" spans="3:4" ht="16.5" x14ac:dyDescent="0.25">
      <c r="C390" s="242" t="s">
        <v>2220</v>
      </c>
      <c r="D390" s="240">
        <v>57200181</v>
      </c>
    </row>
    <row r="391" spans="3:4" ht="16.5" x14ac:dyDescent="0.25">
      <c r="C391" s="242" t="s">
        <v>2222</v>
      </c>
      <c r="D391" s="240">
        <v>41847171.350000001</v>
      </c>
    </row>
    <row r="392" spans="3:4" ht="16.5" x14ac:dyDescent="0.25">
      <c r="C392" s="242" t="s">
        <v>2224</v>
      </c>
      <c r="D392" s="240">
        <v>1137959752.3</v>
      </c>
    </row>
    <row r="393" spans="3:4" ht="16.5" x14ac:dyDescent="0.25">
      <c r="C393" s="242" t="s">
        <v>2226</v>
      </c>
      <c r="D393" s="240">
        <v>52774930</v>
      </c>
    </row>
    <row r="394" spans="3:4" ht="16.5" x14ac:dyDescent="0.25">
      <c r="C394" s="242" t="s">
        <v>1616</v>
      </c>
      <c r="D394" s="240">
        <v>24302778</v>
      </c>
    </row>
    <row r="395" spans="3:4" ht="16.5" x14ac:dyDescent="0.25">
      <c r="C395" s="242" t="s">
        <v>2229</v>
      </c>
      <c r="D395" s="240">
        <v>142333950</v>
      </c>
    </row>
    <row r="396" spans="3:4" ht="16.5" x14ac:dyDescent="0.25">
      <c r="C396" s="242" t="s">
        <v>2231</v>
      </c>
      <c r="D396" s="240">
        <v>41784281</v>
      </c>
    </row>
    <row r="397" spans="3:4" ht="16.5" x14ac:dyDescent="0.25">
      <c r="C397" s="242" t="s">
        <v>2233</v>
      </c>
      <c r="D397" s="240">
        <v>628530683.48000002</v>
      </c>
    </row>
    <row r="398" spans="3:4" ht="16.5" x14ac:dyDescent="0.25">
      <c r="C398" s="242" t="s">
        <v>2235</v>
      </c>
      <c r="D398" s="240">
        <v>208922533</v>
      </c>
    </row>
    <row r="399" spans="3:4" ht="16.5" x14ac:dyDescent="0.25">
      <c r="C399" s="242" t="s">
        <v>2237</v>
      </c>
      <c r="D399" s="240">
        <v>2708685247</v>
      </c>
    </row>
    <row r="400" spans="3:4" ht="16.5" x14ac:dyDescent="0.25">
      <c r="C400" s="242" t="s">
        <v>1244</v>
      </c>
      <c r="D400" s="240">
        <v>26704784.810000002</v>
      </c>
    </row>
    <row r="401" spans="3:4" ht="16.5" x14ac:dyDescent="0.25">
      <c r="C401" s="242" t="s">
        <v>2240</v>
      </c>
      <c r="D401" s="240">
        <v>161277972.74000001</v>
      </c>
    </row>
    <row r="402" spans="3:4" ht="16.5" x14ac:dyDescent="0.25">
      <c r="C402" s="242" t="s">
        <v>2242</v>
      </c>
      <c r="D402" s="240">
        <v>1706771803</v>
      </c>
    </row>
    <row r="403" spans="3:4" ht="16.5" x14ac:dyDescent="0.25">
      <c r="C403" s="242" t="s">
        <v>2244</v>
      </c>
      <c r="D403" s="240">
        <v>16988647032</v>
      </c>
    </row>
  </sheetData>
  <mergeCells count="15">
    <mergeCell ref="C28:F28"/>
    <mergeCell ref="G174:G175"/>
    <mergeCell ref="I169:I170"/>
    <mergeCell ref="C169:C170"/>
    <mergeCell ref="D169:D170"/>
    <mergeCell ref="C174:D175"/>
    <mergeCell ref="E174:E175"/>
    <mergeCell ref="C218:E218"/>
    <mergeCell ref="C166:F166"/>
    <mergeCell ref="C167:F167"/>
    <mergeCell ref="C168:F168"/>
    <mergeCell ref="C188:C189"/>
    <mergeCell ref="C202:F202"/>
    <mergeCell ref="C184:C185"/>
    <mergeCell ref="C186:C187"/>
  </mergeCells>
  <pageMargins left="0.7" right="0.7" top="0.75" bottom="0.75" header="0.3" footer="0.3"/>
  <pageSetup paperSize="9" orientation="portrait" r:id="rId1"/>
  <ignoredErrors>
    <ignoredError sqref="D342" formula="1"/>
    <ignoredError sqref="E3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61E0-F625-4E83-B39B-992F7BF1CD93}">
  <sheetPr>
    <tabColor rgb="FFFFC000"/>
  </sheetPr>
  <dimension ref="A1:I65"/>
  <sheetViews>
    <sheetView topLeftCell="A32" zoomScale="85" zoomScaleNormal="85" workbookViewId="0">
      <selection activeCell="D47" sqref="D47"/>
    </sheetView>
  </sheetViews>
  <sheetFormatPr baseColWidth="10" defaultRowHeight="15.75" x14ac:dyDescent="0.25"/>
  <cols>
    <col min="1" max="2" width="9" style="11" customWidth="1"/>
    <col min="3" max="3" width="84.28515625" style="11" bestFit="1" customWidth="1"/>
    <col min="4" max="4" width="16.28515625" style="1" customWidth="1"/>
    <col min="5" max="6" width="17.5703125" style="13" bestFit="1" customWidth="1"/>
    <col min="7" max="7" width="14.140625" style="1" customWidth="1"/>
    <col min="8" max="248" width="11.42578125" style="1"/>
    <col min="249" max="249" width="23.28515625" style="1" customWidth="1"/>
    <col min="250" max="250" width="74.140625" style="1" bestFit="1" customWidth="1"/>
    <col min="251" max="252" width="17.5703125" style="1" bestFit="1" customWidth="1"/>
    <col min="253" max="253" width="14.140625" style="1" customWidth="1"/>
    <col min="254" max="254" width="17.85546875" style="1" customWidth="1"/>
    <col min="255" max="504" width="11.42578125" style="1"/>
    <col min="505" max="505" width="23.28515625" style="1" customWidth="1"/>
    <col min="506" max="506" width="74.140625" style="1" bestFit="1" customWidth="1"/>
    <col min="507" max="508" width="17.5703125" style="1" bestFit="1" customWidth="1"/>
    <col min="509" max="509" width="14.140625" style="1" customWidth="1"/>
    <col min="510" max="510" width="17.85546875" style="1" customWidth="1"/>
    <col min="511" max="760" width="11.42578125" style="1"/>
    <col min="761" max="761" width="23.28515625" style="1" customWidth="1"/>
    <col min="762" max="762" width="74.140625" style="1" bestFit="1" customWidth="1"/>
    <col min="763" max="764" width="17.5703125" style="1" bestFit="1" customWidth="1"/>
    <col min="765" max="765" width="14.140625" style="1" customWidth="1"/>
    <col min="766" max="766" width="17.85546875" style="1" customWidth="1"/>
    <col min="767" max="1016" width="11.42578125" style="1"/>
    <col min="1017" max="1017" width="23.28515625" style="1" customWidth="1"/>
    <col min="1018" max="1018" width="74.140625" style="1" bestFit="1" customWidth="1"/>
    <col min="1019" max="1020" width="17.5703125" style="1" bestFit="1" customWidth="1"/>
    <col min="1021" max="1021" width="14.140625" style="1" customWidth="1"/>
    <col min="1022" max="1022" width="17.85546875" style="1" customWidth="1"/>
    <col min="1023" max="1272" width="11.42578125" style="1"/>
    <col min="1273" max="1273" width="23.28515625" style="1" customWidth="1"/>
    <col min="1274" max="1274" width="74.140625" style="1" bestFit="1" customWidth="1"/>
    <col min="1275" max="1276" width="17.5703125" style="1" bestFit="1" customWidth="1"/>
    <col min="1277" max="1277" width="14.140625" style="1" customWidth="1"/>
    <col min="1278" max="1278" width="17.85546875" style="1" customWidth="1"/>
    <col min="1279" max="1528" width="11.42578125" style="1"/>
    <col min="1529" max="1529" width="23.28515625" style="1" customWidth="1"/>
    <col min="1530" max="1530" width="74.140625" style="1" bestFit="1" customWidth="1"/>
    <col min="1531" max="1532" width="17.5703125" style="1" bestFit="1" customWidth="1"/>
    <col min="1533" max="1533" width="14.140625" style="1" customWidth="1"/>
    <col min="1534" max="1534" width="17.85546875" style="1" customWidth="1"/>
    <col min="1535" max="1784" width="11.42578125" style="1"/>
    <col min="1785" max="1785" width="23.28515625" style="1" customWidth="1"/>
    <col min="1786" max="1786" width="74.140625" style="1" bestFit="1" customWidth="1"/>
    <col min="1787" max="1788" width="17.5703125" style="1" bestFit="1" customWidth="1"/>
    <col min="1789" max="1789" width="14.140625" style="1" customWidth="1"/>
    <col min="1790" max="1790" width="17.85546875" style="1" customWidth="1"/>
    <col min="1791" max="2040" width="11.42578125" style="1"/>
    <col min="2041" max="2041" width="23.28515625" style="1" customWidth="1"/>
    <col min="2042" max="2042" width="74.140625" style="1" bestFit="1" customWidth="1"/>
    <col min="2043" max="2044" width="17.5703125" style="1" bestFit="1" customWidth="1"/>
    <col min="2045" max="2045" width="14.140625" style="1" customWidth="1"/>
    <col min="2046" max="2046" width="17.85546875" style="1" customWidth="1"/>
    <col min="2047" max="2296" width="11.42578125" style="1"/>
    <col min="2297" max="2297" width="23.28515625" style="1" customWidth="1"/>
    <col min="2298" max="2298" width="74.140625" style="1" bestFit="1" customWidth="1"/>
    <col min="2299" max="2300" width="17.5703125" style="1" bestFit="1" customWidth="1"/>
    <col min="2301" max="2301" width="14.140625" style="1" customWidth="1"/>
    <col min="2302" max="2302" width="17.85546875" style="1" customWidth="1"/>
    <col min="2303" max="2552" width="11.42578125" style="1"/>
    <col min="2553" max="2553" width="23.28515625" style="1" customWidth="1"/>
    <col min="2554" max="2554" width="74.140625" style="1" bestFit="1" customWidth="1"/>
    <col min="2555" max="2556" width="17.5703125" style="1" bestFit="1" customWidth="1"/>
    <col min="2557" max="2557" width="14.140625" style="1" customWidth="1"/>
    <col min="2558" max="2558" width="17.85546875" style="1" customWidth="1"/>
    <col min="2559" max="2808" width="11.42578125" style="1"/>
    <col min="2809" max="2809" width="23.28515625" style="1" customWidth="1"/>
    <col min="2810" max="2810" width="74.140625" style="1" bestFit="1" customWidth="1"/>
    <col min="2811" max="2812" width="17.5703125" style="1" bestFit="1" customWidth="1"/>
    <col min="2813" max="2813" width="14.140625" style="1" customWidth="1"/>
    <col min="2814" max="2814" width="17.85546875" style="1" customWidth="1"/>
    <col min="2815" max="3064" width="11.42578125" style="1"/>
    <col min="3065" max="3065" width="23.28515625" style="1" customWidth="1"/>
    <col min="3066" max="3066" width="74.140625" style="1" bestFit="1" customWidth="1"/>
    <col min="3067" max="3068" width="17.5703125" style="1" bestFit="1" customWidth="1"/>
    <col min="3069" max="3069" width="14.140625" style="1" customWidth="1"/>
    <col min="3070" max="3070" width="17.85546875" style="1" customWidth="1"/>
    <col min="3071" max="3320" width="11.42578125" style="1"/>
    <col min="3321" max="3321" width="23.28515625" style="1" customWidth="1"/>
    <col min="3322" max="3322" width="74.140625" style="1" bestFit="1" customWidth="1"/>
    <col min="3323" max="3324" width="17.5703125" style="1" bestFit="1" customWidth="1"/>
    <col min="3325" max="3325" width="14.140625" style="1" customWidth="1"/>
    <col min="3326" max="3326" width="17.85546875" style="1" customWidth="1"/>
    <col min="3327" max="3576" width="11.42578125" style="1"/>
    <col min="3577" max="3577" width="23.28515625" style="1" customWidth="1"/>
    <col min="3578" max="3578" width="74.140625" style="1" bestFit="1" customWidth="1"/>
    <col min="3579" max="3580" width="17.5703125" style="1" bestFit="1" customWidth="1"/>
    <col min="3581" max="3581" width="14.140625" style="1" customWidth="1"/>
    <col min="3582" max="3582" width="17.85546875" style="1" customWidth="1"/>
    <col min="3583" max="3832" width="11.42578125" style="1"/>
    <col min="3833" max="3833" width="23.28515625" style="1" customWidth="1"/>
    <col min="3834" max="3834" width="74.140625" style="1" bestFit="1" customWidth="1"/>
    <col min="3835" max="3836" width="17.5703125" style="1" bestFit="1" customWidth="1"/>
    <col min="3837" max="3837" width="14.140625" style="1" customWidth="1"/>
    <col min="3838" max="3838" width="17.85546875" style="1" customWidth="1"/>
    <col min="3839" max="4088" width="11.42578125" style="1"/>
    <col min="4089" max="4089" width="23.28515625" style="1" customWidth="1"/>
    <col min="4090" max="4090" width="74.140625" style="1" bestFit="1" customWidth="1"/>
    <col min="4091" max="4092" width="17.5703125" style="1" bestFit="1" customWidth="1"/>
    <col min="4093" max="4093" width="14.140625" style="1" customWidth="1"/>
    <col min="4094" max="4094" width="17.85546875" style="1" customWidth="1"/>
    <col min="4095" max="4344" width="11.42578125" style="1"/>
    <col min="4345" max="4345" width="23.28515625" style="1" customWidth="1"/>
    <col min="4346" max="4346" width="74.140625" style="1" bestFit="1" customWidth="1"/>
    <col min="4347" max="4348" width="17.5703125" style="1" bestFit="1" customWidth="1"/>
    <col min="4349" max="4349" width="14.140625" style="1" customWidth="1"/>
    <col min="4350" max="4350" width="17.85546875" style="1" customWidth="1"/>
    <col min="4351" max="4600" width="11.42578125" style="1"/>
    <col min="4601" max="4601" width="23.28515625" style="1" customWidth="1"/>
    <col min="4602" max="4602" width="74.140625" style="1" bestFit="1" customWidth="1"/>
    <col min="4603" max="4604" width="17.5703125" style="1" bestFit="1" customWidth="1"/>
    <col min="4605" max="4605" width="14.140625" style="1" customWidth="1"/>
    <col min="4606" max="4606" width="17.85546875" style="1" customWidth="1"/>
    <col min="4607" max="4856" width="11.42578125" style="1"/>
    <col min="4857" max="4857" width="23.28515625" style="1" customWidth="1"/>
    <col min="4858" max="4858" width="74.140625" style="1" bestFit="1" customWidth="1"/>
    <col min="4859" max="4860" width="17.5703125" style="1" bestFit="1" customWidth="1"/>
    <col min="4861" max="4861" width="14.140625" style="1" customWidth="1"/>
    <col min="4862" max="4862" width="17.85546875" style="1" customWidth="1"/>
    <col min="4863" max="5112" width="11.42578125" style="1"/>
    <col min="5113" max="5113" width="23.28515625" style="1" customWidth="1"/>
    <col min="5114" max="5114" width="74.140625" style="1" bestFit="1" customWidth="1"/>
    <col min="5115" max="5116" width="17.5703125" style="1" bestFit="1" customWidth="1"/>
    <col min="5117" max="5117" width="14.140625" style="1" customWidth="1"/>
    <col min="5118" max="5118" width="17.85546875" style="1" customWidth="1"/>
    <col min="5119" max="5368" width="11.42578125" style="1"/>
    <col min="5369" max="5369" width="23.28515625" style="1" customWidth="1"/>
    <col min="5370" max="5370" width="74.140625" style="1" bestFit="1" customWidth="1"/>
    <col min="5371" max="5372" width="17.5703125" style="1" bestFit="1" customWidth="1"/>
    <col min="5373" max="5373" width="14.140625" style="1" customWidth="1"/>
    <col min="5374" max="5374" width="17.85546875" style="1" customWidth="1"/>
    <col min="5375" max="5624" width="11.42578125" style="1"/>
    <col min="5625" max="5625" width="23.28515625" style="1" customWidth="1"/>
    <col min="5626" max="5626" width="74.140625" style="1" bestFit="1" customWidth="1"/>
    <col min="5627" max="5628" width="17.5703125" style="1" bestFit="1" customWidth="1"/>
    <col min="5629" max="5629" width="14.140625" style="1" customWidth="1"/>
    <col min="5630" max="5630" width="17.85546875" style="1" customWidth="1"/>
    <col min="5631" max="5880" width="11.42578125" style="1"/>
    <col min="5881" max="5881" width="23.28515625" style="1" customWidth="1"/>
    <col min="5882" max="5882" width="74.140625" style="1" bestFit="1" customWidth="1"/>
    <col min="5883" max="5884" width="17.5703125" style="1" bestFit="1" customWidth="1"/>
    <col min="5885" max="5885" width="14.140625" style="1" customWidth="1"/>
    <col min="5886" max="5886" width="17.85546875" style="1" customWidth="1"/>
    <col min="5887" max="6136" width="11.42578125" style="1"/>
    <col min="6137" max="6137" width="23.28515625" style="1" customWidth="1"/>
    <col min="6138" max="6138" width="74.140625" style="1" bestFit="1" customWidth="1"/>
    <col min="6139" max="6140" width="17.5703125" style="1" bestFit="1" customWidth="1"/>
    <col min="6141" max="6141" width="14.140625" style="1" customWidth="1"/>
    <col min="6142" max="6142" width="17.85546875" style="1" customWidth="1"/>
    <col min="6143" max="6392" width="11.42578125" style="1"/>
    <col min="6393" max="6393" width="23.28515625" style="1" customWidth="1"/>
    <col min="6394" max="6394" width="74.140625" style="1" bestFit="1" customWidth="1"/>
    <col min="6395" max="6396" width="17.5703125" style="1" bestFit="1" customWidth="1"/>
    <col min="6397" max="6397" width="14.140625" style="1" customWidth="1"/>
    <col min="6398" max="6398" width="17.85546875" style="1" customWidth="1"/>
    <col min="6399" max="6648" width="11.42578125" style="1"/>
    <col min="6649" max="6649" width="23.28515625" style="1" customWidth="1"/>
    <col min="6650" max="6650" width="74.140625" style="1" bestFit="1" customWidth="1"/>
    <col min="6651" max="6652" width="17.5703125" style="1" bestFit="1" customWidth="1"/>
    <col min="6653" max="6653" width="14.140625" style="1" customWidth="1"/>
    <col min="6654" max="6654" width="17.85546875" style="1" customWidth="1"/>
    <col min="6655" max="6904" width="11.42578125" style="1"/>
    <col min="6905" max="6905" width="23.28515625" style="1" customWidth="1"/>
    <col min="6906" max="6906" width="74.140625" style="1" bestFit="1" customWidth="1"/>
    <col min="6907" max="6908" width="17.5703125" style="1" bestFit="1" customWidth="1"/>
    <col min="6909" max="6909" width="14.140625" style="1" customWidth="1"/>
    <col min="6910" max="6910" width="17.85546875" style="1" customWidth="1"/>
    <col min="6911" max="7160" width="11.42578125" style="1"/>
    <col min="7161" max="7161" width="23.28515625" style="1" customWidth="1"/>
    <col min="7162" max="7162" width="74.140625" style="1" bestFit="1" customWidth="1"/>
    <col min="7163" max="7164" width="17.5703125" style="1" bestFit="1" customWidth="1"/>
    <col min="7165" max="7165" width="14.140625" style="1" customWidth="1"/>
    <col min="7166" max="7166" width="17.85546875" style="1" customWidth="1"/>
    <col min="7167" max="7416" width="11.42578125" style="1"/>
    <col min="7417" max="7417" width="23.28515625" style="1" customWidth="1"/>
    <col min="7418" max="7418" width="74.140625" style="1" bestFit="1" customWidth="1"/>
    <col min="7419" max="7420" width="17.5703125" style="1" bestFit="1" customWidth="1"/>
    <col min="7421" max="7421" width="14.140625" style="1" customWidth="1"/>
    <col min="7422" max="7422" width="17.85546875" style="1" customWidth="1"/>
    <col min="7423" max="7672" width="11.42578125" style="1"/>
    <col min="7673" max="7673" width="23.28515625" style="1" customWidth="1"/>
    <col min="7674" max="7674" width="74.140625" style="1" bestFit="1" customWidth="1"/>
    <col min="7675" max="7676" width="17.5703125" style="1" bestFit="1" customWidth="1"/>
    <col min="7677" max="7677" width="14.140625" style="1" customWidth="1"/>
    <col min="7678" max="7678" width="17.85546875" style="1" customWidth="1"/>
    <col min="7679" max="7928" width="11.42578125" style="1"/>
    <col min="7929" max="7929" width="23.28515625" style="1" customWidth="1"/>
    <col min="7930" max="7930" width="74.140625" style="1" bestFit="1" customWidth="1"/>
    <col min="7931" max="7932" width="17.5703125" style="1" bestFit="1" customWidth="1"/>
    <col min="7933" max="7933" width="14.140625" style="1" customWidth="1"/>
    <col min="7934" max="7934" width="17.85546875" style="1" customWidth="1"/>
    <col min="7935" max="8184" width="11.42578125" style="1"/>
    <col min="8185" max="8185" width="23.28515625" style="1" customWidth="1"/>
    <col min="8186" max="8186" width="74.140625" style="1" bestFit="1" customWidth="1"/>
    <col min="8187" max="8188" width="17.5703125" style="1" bestFit="1" customWidth="1"/>
    <col min="8189" max="8189" width="14.140625" style="1" customWidth="1"/>
    <col min="8190" max="8190" width="17.85546875" style="1" customWidth="1"/>
    <col min="8191" max="8440" width="11.42578125" style="1"/>
    <col min="8441" max="8441" width="23.28515625" style="1" customWidth="1"/>
    <col min="8442" max="8442" width="74.140625" style="1" bestFit="1" customWidth="1"/>
    <col min="8443" max="8444" width="17.5703125" style="1" bestFit="1" customWidth="1"/>
    <col min="8445" max="8445" width="14.140625" style="1" customWidth="1"/>
    <col min="8446" max="8446" width="17.85546875" style="1" customWidth="1"/>
    <col min="8447" max="8696" width="11.42578125" style="1"/>
    <col min="8697" max="8697" width="23.28515625" style="1" customWidth="1"/>
    <col min="8698" max="8698" width="74.140625" style="1" bestFit="1" customWidth="1"/>
    <col min="8699" max="8700" width="17.5703125" style="1" bestFit="1" customWidth="1"/>
    <col min="8701" max="8701" width="14.140625" style="1" customWidth="1"/>
    <col min="8702" max="8702" width="17.85546875" style="1" customWidth="1"/>
    <col min="8703" max="8952" width="11.42578125" style="1"/>
    <col min="8953" max="8953" width="23.28515625" style="1" customWidth="1"/>
    <col min="8954" max="8954" width="74.140625" style="1" bestFit="1" customWidth="1"/>
    <col min="8955" max="8956" width="17.5703125" style="1" bestFit="1" customWidth="1"/>
    <col min="8957" max="8957" width="14.140625" style="1" customWidth="1"/>
    <col min="8958" max="8958" width="17.85546875" style="1" customWidth="1"/>
    <col min="8959" max="9208" width="11.42578125" style="1"/>
    <col min="9209" max="9209" width="23.28515625" style="1" customWidth="1"/>
    <col min="9210" max="9210" width="74.140625" style="1" bestFit="1" customWidth="1"/>
    <col min="9211" max="9212" width="17.5703125" style="1" bestFit="1" customWidth="1"/>
    <col min="9213" max="9213" width="14.140625" style="1" customWidth="1"/>
    <col min="9214" max="9214" width="17.85546875" style="1" customWidth="1"/>
    <col min="9215" max="9464" width="11.42578125" style="1"/>
    <col min="9465" max="9465" width="23.28515625" style="1" customWidth="1"/>
    <col min="9466" max="9466" width="74.140625" style="1" bestFit="1" customWidth="1"/>
    <col min="9467" max="9468" width="17.5703125" style="1" bestFit="1" customWidth="1"/>
    <col min="9469" max="9469" width="14.140625" style="1" customWidth="1"/>
    <col min="9470" max="9470" width="17.85546875" style="1" customWidth="1"/>
    <col min="9471" max="9720" width="11.42578125" style="1"/>
    <col min="9721" max="9721" width="23.28515625" style="1" customWidth="1"/>
    <col min="9722" max="9722" width="74.140625" style="1" bestFit="1" customWidth="1"/>
    <col min="9723" max="9724" width="17.5703125" style="1" bestFit="1" customWidth="1"/>
    <col min="9725" max="9725" width="14.140625" style="1" customWidth="1"/>
    <col min="9726" max="9726" width="17.85546875" style="1" customWidth="1"/>
    <col min="9727" max="9976" width="11.42578125" style="1"/>
    <col min="9977" max="9977" width="23.28515625" style="1" customWidth="1"/>
    <col min="9978" max="9978" width="74.140625" style="1" bestFit="1" customWidth="1"/>
    <col min="9979" max="9980" width="17.5703125" style="1" bestFit="1" customWidth="1"/>
    <col min="9981" max="9981" width="14.140625" style="1" customWidth="1"/>
    <col min="9982" max="9982" width="17.85546875" style="1" customWidth="1"/>
    <col min="9983" max="10232" width="11.42578125" style="1"/>
    <col min="10233" max="10233" width="23.28515625" style="1" customWidth="1"/>
    <col min="10234" max="10234" width="74.140625" style="1" bestFit="1" customWidth="1"/>
    <col min="10235" max="10236" width="17.5703125" style="1" bestFit="1" customWidth="1"/>
    <col min="10237" max="10237" width="14.140625" style="1" customWidth="1"/>
    <col min="10238" max="10238" width="17.85546875" style="1" customWidth="1"/>
    <col min="10239" max="10488" width="11.42578125" style="1"/>
    <col min="10489" max="10489" width="23.28515625" style="1" customWidth="1"/>
    <col min="10490" max="10490" width="74.140625" style="1" bestFit="1" customWidth="1"/>
    <col min="10491" max="10492" width="17.5703125" style="1" bestFit="1" customWidth="1"/>
    <col min="10493" max="10493" width="14.140625" style="1" customWidth="1"/>
    <col min="10494" max="10494" width="17.85546875" style="1" customWidth="1"/>
    <col min="10495" max="10744" width="11.42578125" style="1"/>
    <col min="10745" max="10745" width="23.28515625" style="1" customWidth="1"/>
    <col min="10746" max="10746" width="74.140625" style="1" bestFit="1" customWidth="1"/>
    <col min="10747" max="10748" width="17.5703125" style="1" bestFit="1" customWidth="1"/>
    <col min="10749" max="10749" width="14.140625" style="1" customWidth="1"/>
    <col min="10750" max="10750" width="17.85546875" style="1" customWidth="1"/>
    <col min="10751" max="11000" width="11.42578125" style="1"/>
    <col min="11001" max="11001" width="23.28515625" style="1" customWidth="1"/>
    <col min="11002" max="11002" width="74.140625" style="1" bestFit="1" customWidth="1"/>
    <col min="11003" max="11004" width="17.5703125" style="1" bestFit="1" customWidth="1"/>
    <col min="11005" max="11005" width="14.140625" style="1" customWidth="1"/>
    <col min="11006" max="11006" width="17.85546875" style="1" customWidth="1"/>
    <col min="11007" max="11256" width="11.42578125" style="1"/>
    <col min="11257" max="11257" width="23.28515625" style="1" customWidth="1"/>
    <col min="11258" max="11258" width="74.140625" style="1" bestFit="1" customWidth="1"/>
    <col min="11259" max="11260" width="17.5703125" style="1" bestFit="1" customWidth="1"/>
    <col min="11261" max="11261" width="14.140625" style="1" customWidth="1"/>
    <col min="11262" max="11262" width="17.85546875" style="1" customWidth="1"/>
    <col min="11263" max="11512" width="11.42578125" style="1"/>
    <col min="11513" max="11513" width="23.28515625" style="1" customWidth="1"/>
    <col min="11514" max="11514" width="74.140625" style="1" bestFit="1" customWidth="1"/>
    <col min="11515" max="11516" width="17.5703125" style="1" bestFit="1" customWidth="1"/>
    <col min="11517" max="11517" width="14.140625" style="1" customWidth="1"/>
    <col min="11518" max="11518" width="17.85546875" style="1" customWidth="1"/>
    <col min="11519" max="11768" width="11.42578125" style="1"/>
    <col min="11769" max="11769" width="23.28515625" style="1" customWidth="1"/>
    <col min="11770" max="11770" width="74.140625" style="1" bestFit="1" customWidth="1"/>
    <col min="11771" max="11772" width="17.5703125" style="1" bestFit="1" customWidth="1"/>
    <col min="11773" max="11773" width="14.140625" style="1" customWidth="1"/>
    <col min="11774" max="11774" width="17.85546875" style="1" customWidth="1"/>
    <col min="11775" max="12024" width="11.42578125" style="1"/>
    <col min="12025" max="12025" width="23.28515625" style="1" customWidth="1"/>
    <col min="12026" max="12026" width="74.140625" style="1" bestFit="1" customWidth="1"/>
    <col min="12027" max="12028" width="17.5703125" style="1" bestFit="1" customWidth="1"/>
    <col min="12029" max="12029" width="14.140625" style="1" customWidth="1"/>
    <col min="12030" max="12030" width="17.85546875" style="1" customWidth="1"/>
    <col min="12031" max="12280" width="11.42578125" style="1"/>
    <col min="12281" max="12281" width="23.28515625" style="1" customWidth="1"/>
    <col min="12282" max="12282" width="74.140625" style="1" bestFit="1" customWidth="1"/>
    <col min="12283" max="12284" width="17.5703125" style="1" bestFit="1" customWidth="1"/>
    <col min="12285" max="12285" width="14.140625" style="1" customWidth="1"/>
    <col min="12286" max="12286" width="17.85546875" style="1" customWidth="1"/>
    <col min="12287" max="12536" width="11.42578125" style="1"/>
    <col min="12537" max="12537" width="23.28515625" style="1" customWidth="1"/>
    <col min="12538" max="12538" width="74.140625" style="1" bestFit="1" customWidth="1"/>
    <col min="12539" max="12540" width="17.5703125" style="1" bestFit="1" customWidth="1"/>
    <col min="12541" max="12541" width="14.140625" style="1" customWidth="1"/>
    <col min="12542" max="12542" width="17.85546875" style="1" customWidth="1"/>
    <col min="12543" max="12792" width="11.42578125" style="1"/>
    <col min="12793" max="12793" width="23.28515625" style="1" customWidth="1"/>
    <col min="12794" max="12794" width="74.140625" style="1" bestFit="1" customWidth="1"/>
    <col min="12795" max="12796" width="17.5703125" style="1" bestFit="1" customWidth="1"/>
    <col min="12797" max="12797" width="14.140625" style="1" customWidth="1"/>
    <col min="12798" max="12798" width="17.85546875" style="1" customWidth="1"/>
    <col min="12799" max="13048" width="11.42578125" style="1"/>
    <col min="13049" max="13049" width="23.28515625" style="1" customWidth="1"/>
    <col min="13050" max="13050" width="74.140625" style="1" bestFit="1" customWidth="1"/>
    <col min="13051" max="13052" width="17.5703125" style="1" bestFit="1" customWidth="1"/>
    <col min="13053" max="13053" width="14.140625" style="1" customWidth="1"/>
    <col min="13054" max="13054" width="17.85546875" style="1" customWidth="1"/>
    <col min="13055" max="13304" width="11.42578125" style="1"/>
    <col min="13305" max="13305" width="23.28515625" style="1" customWidth="1"/>
    <col min="13306" max="13306" width="74.140625" style="1" bestFit="1" customWidth="1"/>
    <col min="13307" max="13308" width="17.5703125" style="1" bestFit="1" customWidth="1"/>
    <col min="13309" max="13309" width="14.140625" style="1" customWidth="1"/>
    <col min="13310" max="13310" width="17.85546875" style="1" customWidth="1"/>
    <col min="13311" max="13560" width="11.42578125" style="1"/>
    <col min="13561" max="13561" width="23.28515625" style="1" customWidth="1"/>
    <col min="13562" max="13562" width="74.140625" style="1" bestFit="1" customWidth="1"/>
    <col min="13563" max="13564" width="17.5703125" style="1" bestFit="1" customWidth="1"/>
    <col min="13565" max="13565" width="14.140625" style="1" customWidth="1"/>
    <col min="13566" max="13566" width="17.85546875" style="1" customWidth="1"/>
    <col min="13567" max="13816" width="11.42578125" style="1"/>
    <col min="13817" max="13817" width="23.28515625" style="1" customWidth="1"/>
    <col min="13818" max="13818" width="74.140625" style="1" bestFit="1" customWidth="1"/>
    <col min="13819" max="13820" width="17.5703125" style="1" bestFit="1" customWidth="1"/>
    <col min="13821" max="13821" width="14.140625" style="1" customWidth="1"/>
    <col min="13822" max="13822" width="17.85546875" style="1" customWidth="1"/>
    <col min="13823" max="14072" width="11.42578125" style="1"/>
    <col min="14073" max="14073" width="23.28515625" style="1" customWidth="1"/>
    <col min="14074" max="14074" width="74.140625" style="1" bestFit="1" customWidth="1"/>
    <col min="14075" max="14076" width="17.5703125" style="1" bestFit="1" customWidth="1"/>
    <col min="14077" max="14077" width="14.140625" style="1" customWidth="1"/>
    <col min="14078" max="14078" width="17.85546875" style="1" customWidth="1"/>
    <col min="14079" max="14328" width="11.42578125" style="1"/>
    <col min="14329" max="14329" width="23.28515625" style="1" customWidth="1"/>
    <col min="14330" max="14330" width="74.140625" style="1" bestFit="1" customWidth="1"/>
    <col min="14331" max="14332" width="17.5703125" style="1" bestFit="1" customWidth="1"/>
    <col min="14333" max="14333" width="14.140625" style="1" customWidth="1"/>
    <col min="14334" max="14334" width="17.85546875" style="1" customWidth="1"/>
    <col min="14335" max="14584" width="11.42578125" style="1"/>
    <col min="14585" max="14585" width="23.28515625" style="1" customWidth="1"/>
    <col min="14586" max="14586" width="74.140625" style="1" bestFit="1" customWidth="1"/>
    <col min="14587" max="14588" width="17.5703125" style="1" bestFit="1" customWidth="1"/>
    <col min="14589" max="14589" width="14.140625" style="1" customWidth="1"/>
    <col min="14590" max="14590" width="17.85546875" style="1" customWidth="1"/>
    <col min="14591" max="14840" width="11.42578125" style="1"/>
    <col min="14841" max="14841" width="23.28515625" style="1" customWidth="1"/>
    <col min="14842" max="14842" width="74.140625" style="1" bestFit="1" customWidth="1"/>
    <col min="14843" max="14844" width="17.5703125" style="1" bestFit="1" customWidth="1"/>
    <col min="14845" max="14845" width="14.140625" style="1" customWidth="1"/>
    <col min="14846" max="14846" width="17.85546875" style="1" customWidth="1"/>
    <col min="14847" max="15096" width="11.42578125" style="1"/>
    <col min="15097" max="15097" width="23.28515625" style="1" customWidth="1"/>
    <col min="15098" max="15098" width="74.140625" style="1" bestFit="1" customWidth="1"/>
    <col min="15099" max="15100" width="17.5703125" style="1" bestFit="1" customWidth="1"/>
    <col min="15101" max="15101" width="14.140625" style="1" customWidth="1"/>
    <col min="15102" max="15102" width="17.85546875" style="1" customWidth="1"/>
    <col min="15103" max="15352" width="11.42578125" style="1"/>
    <col min="15353" max="15353" width="23.28515625" style="1" customWidth="1"/>
    <col min="15354" max="15354" width="74.140625" style="1" bestFit="1" customWidth="1"/>
    <col min="15355" max="15356" width="17.5703125" style="1" bestFit="1" customWidth="1"/>
    <col min="15357" max="15357" width="14.140625" style="1" customWidth="1"/>
    <col min="15358" max="15358" width="17.85546875" style="1" customWidth="1"/>
    <col min="15359" max="15608" width="11.42578125" style="1"/>
    <col min="15609" max="15609" width="23.28515625" style="1" customWidth="1"/>
    <col min="15610" max="15610" width="74.140625" style="1" bestFit="1" customWidth="1"/>
    <col min="15611" max="15612" width="17.5703125" style="1" bestFit="1" customWidth="1"/>
    <col min="15613" max="15613" width="14.140625" style="1" customWidth="1"/>
    <col min="15614" max="15614" width="17.85546875" style="1" customWidth="1"/>
    <col min="15615" max="15864" width="11.42578125" style="1"/>
    <col min="15865" max="15865" width="23.28515625" style="1" customWidth="1"/>
    <col min="15866" max="15866" width="74.140625" style="1" bestFit="1" customWidth="1"/>
    <col min="15867" max="15868" width="17.5703125" style="1" bestFit="1" customWidth="1"/>
    <col min="15869" max="15869" width="14.140625" style="1" customWidth="1"/>
    <col min="15870" max="15870" width="17.85546875" style="1" customWidth="1"/>
    <col min="15871" max="16120" width="11.42578125" style="1"/>
    <col min="16121" max="16121" width="23.28515625" style="1" customWidth="1"/>
    <col min="16122" max="16122" width="74.140625" style="1" bestFit="1" customWidth="1"/>
    <col min="16123" max="16124" width="17.5703125" style="1" bestFit="1" customWidth="1"/>
    <col min="16125" max="16125" width="14.140625" style="1" customWidth="1"/>
    <col min="16126" max="16126" width="17.85546875" style="1" customWidth="1"/>
    <col min="16127" max="16384" width="11.42578125" style="1"/>
  </cols>
  <sheetData>
    <row r="1" spans="1:9" x14ac:dyDescent="0.25">
      <c r="A1" s="272"/>
      <c r="B1" s="273"/>
      <c r="C1" s="273"/>
      <c r="D1" s="146"/>
      <c r="E1" s="18"/>
      <c r="F1" s="18"/>
      <c r="G1" s="274"/>
    </row>
    <row r="2" spans="1:9" x14ac:dyDescent="0.25">
      <c r="A2" s="291" t="s">
        <v>71</v>
      </c>
      <c r="B2" s="292"/>
      <c r="C2" s="292"/>
      <c r="D2" s="292"/>
      <c r="E2" s="292"/>
      <c r="F2" s="292"/>
      <c r="G2" s="293"/>
    </row>
    <row r="3" spans="1:9" x14ac:dyDescent="0.25">
      <c r="A3" s="8"/>
      <c r="B3" s="32"/>
      <c r="C3" s="5"/>
      <c r="D3" s="5"/>
      <c r="E3" s="5"/>
      <c r="F3" s="5"/>
      <c r="G3" s="275"/>
    </row>
    <row r="4" spans="1:9" x14ac:dyDescent="0.25">
      <c r="A4" s="291" t="s">
        <v>1</v>
      </c>
      <c r="B4" s="292"/>
      <c r="C4" s="292"/>
      <c r="D4" s="292"/>
      <c r="E4" s="292"/>
      <c r="F4" s="292"/>
      <c r="G4" s="293"/>
    </row>
    <row r="5" spans="1:9" x14ac:dyDescent="0.25">
      <c r="A5" s="291" t="s">
        <v>2</v>
      </c>
      <c r="B5" s="292"/>
      <c r="C5" s="292"/>
      <c r="D5" s="292"/>
      <c r="E5" s="292"/>
      <c r="F5" s="292"/>
      <c r="G5" s="293"/>
    </row>
    <row r="6" spans="1:9" x14ac:dyDescent="0.25">
      <c r="A6" s="291" t="s">
        <v>2245</v>
      </c>
      <c r="B6" s="292"/>
      <c r="C6" s="292"/>
      <c r="D6" s="292"/>
      <c r="E6" s="292"/>
      <c r="F6" s="292"/>
      <c r="G6" s="293"/>
    </row>
    <row r="7" spans="1:9" x14ac:dyDescent="0.25">
      <c r="A7" s="291" t="s">
        <v>3</v>
      </c>
      <c r="B7" s="292"/>
      <c r="C7" s="292"/>
      <c r="D7" s="292"/>
      <c r="E7" s="292"/>
      <c r="F7" s="292"/>
      <c r="G7" s="293"/>
    </row>
    <row r="8" spans="1:9" ht="16.5" thickBot="1" x14ac:dyDescent="0.3">
      <c r="A8" s="8"/>
      <c r="B8" s="32"/>
      <c r="C8" s="5"/>
      <c r="D8" s="5"/>
      <c r="E8" s="5"/>
      <c r="F8" s="5"/>
      <c r="G8" s="275"/>
    </row>
    <row r="9" spans="1:9" s="279" customFormat="1" ht="16.5" thickBot="1" x14ac:dyDescent="0.3">
      <c r="A9" s="276"/>
      <c r="B9" s="276" t="s">
        <v>4</v>
      </c>
      <c r="C9" s="277" t="s">
        <v>72</v>
      </c>
      <c r="D9" s="148" t="s">
        <v>1885</v>
      </c>
      <c r="E9" s="148" t="s">
        <v>63</v>
      </c>
      <c r="F9" s="277" t="s">
        <v>6</v>
      </c>
      <c r="G9" s="278" t="s">
        <v>7</v>
      </c>
    </row>
    <row r="10" spans="1:9" s="5" customFormat="1" x14ac:dyDescent="0.25">
      <c r="A10" s="280" t="s">
        <v>1835</v>
      </c>
      <c r="B10" s="276" t="s">
        <v>102</v>
      </c>
      <c r="C10" s="4" t="s">
        <v>73</v>
      </c>
      <c r="D10" s="14">
        <f>SUM(D11:D16)</f>
        <v>1354225444.75</v>
      </c>
      <c r="E10" s="14">
        <f>SUM(E11:E16)</f>
        <v>1045438717.67</v>
      </c>
      <c r="F10" s="39">
        <f>(D10/E10)-1</f>
        <v>0.29536568893124793</v>
      </c>
      <c r="G10" s="281">
        <f>D10-E10</f>
        <v>308786727.08000004</v>
      </c>
      <c r="I10" s="10"/>
    </row>
    <row r="11" spans="1:9" x14ac:dyDescent="0.25">
      <c r="A11" s="6"/>
      <c r="B11" s="11">
        <v>4390</v>
      </c>
      <c r="C11" s="1" t="s">
        <v>74</v>
      </c>
      <c r="D11" s="12">
        <f>-'ER JUN 2024'!G5-'ER JUN 2024'!G13</f>
        <v>279009614</v>
      </c>
      <c r="E11" s="12">
        <f>-'ER JUN 2023'!C3-'ER JUN 2023'!C4</f>
        <v>310261488</v>
      </c>
      <c r="F11" s="19">
        <f>(D11/E11)-1</f>
        <v>-0.10072753212606267</v>
      </c>
      <c r="G11" s="282">
        <f>D11-E11</f>
        <v>-31251874</v>
      </c>
    </row>
    <row r="12" spans="1:9" x14ac:dyDescent="0.25">
      <c r="A12" s="6"/>
      <c r="B12" s="11">
        <v>4390</v>
      </c>
      <c r="C12" s="1" t="s">
        <v>75</v>
      </c>
      <c r="D12" s="12">
        <f>-'ER JUN 2024'!G9</f>
        <v>970866518</v>
      </c>
      <c r="E12" s="12">
        <f>-'ER JUN 2023'!C5</f>
        <v>633612811</v>
      </c>
      <c r="F12" s="19">
        <f>(D12/E12)-1</f>
        <v>0.53227097234307652</v>
      </c>
      <c r="G12" s="282">
        <f t="shared" ref="G12:G16" si="0">D12-E12</f>
        <v>337253707</v>
      </c>
    </row>
    <row r="13" spans="1:9" x14ac:dyDescent="0.25">
      <c r="A13" s="6"/>
      <c r="B13" s="11">
        <v>4395</v>
      </c>
      <c r="C13" s="1" t="s">
        <v>77</v>
      </c>
      <c r="D13" s="12">
        <f>-'ER JUN 2024'!G21</f>
        <v>-79766289</v>
      </c>
      <c r="E13" s="12">
        <f>-'ER JUN 2023'!C6</f>
        <v>-12457272</v>
      </c>
      <c r="F13" s="19">
        <f t="shared" ref="F13:F16" si="1">(D13/E13)-1</f>
        <v>5.4031907627930096</v>
      </c>
      <c r="G13" s="282">
        <f t="shared" si="0"/>
        <v>-67309017</v>
      </c>
    </row>
    <row r="14" spans="1:9" x14ac:dyDescent="0.25">
      <c r="A14" s="6"/>
      <c r="B14" s="11">
        <v>4808</v>
      </c>
      <c r="C14" s="1" t="s">
        <v>78</v>
      </c>
      <c r="D14" s="12">
        <f>-'ER JUN 2024'!G27</f>
        <v>1005570.7400000001</v>
      </c>
      <c r="E14" s="12">
        <f>-'ER JUN 2023'!C7</f>
        <v>2957868.2399999998</v>
      </c>
      <c r="F14" s="19">
        <f t="shared" si="1"/>
        <v>-0.66003531651565384</v>
      </c>
      <c r="G14" s="282">
        <f t="shared" si="0"/>
        <v>-1952297.4999999995</v>
      </c>
    </row>
    <row r="15" spans="1:9" x14ac:dyDescent="0.25">
      <c r="A15" s="6"/>
      <c r="B15" s="11">
        <v>4808</v>
      </c>
      <c r="C15" s="1" t="s">
        <v>65</v>
      </c>
      <c r="D15" s="12">
        <f>-'ER JUN 2024'!G35</f>
        <v>182974763</v>
      </c>
      <c r="E15" s="12">
        <f>-'ER JUN 2023'!C8-'ER JUN 2023'!C9-'ER JUN 2023'!C10</f>
        <v>107973666</v>
      </c>
      <c r="F15" s="19">
        <f t="shared" si="1"/>
        <v>0.69462397433092615</v>
      </c>
      <c r="G15" s="282">
        <f t="shared" si="0"/>
        <v>75001097</v>
      </c>
    </row>
    <row r="16" spans="1:9" ht="16.5" thickBot="1" x14ac:dyDescent="0.3">
      <c r="A16" s="6"/>
      <c r="B16" s="11">
        <v>4808</v>
      </c>
      <c r="C16" s="1" t="s">
        <v>79</v>
      </c>
      <c r="D16" s="12">
        <f>-'ER JUN 2024'!G41-'ER JUN 2024'!G48</f>
        <v>135268.01</v>
      </c>
      <c r="E16" s="12">
        <f>-'ER JUN 2023'!C11-'ER JUN 2023'!C12-'ER JUN 2023'!C13</f>
        <v>3090156.43</v>
      </c>
      <c r="F16" s="19">
        <f t="shared" si="1"/>
        <v>-0.95622616101670943</v>
      </c>
      <c r="G16" s="282">
        <f t="shared" si="0"/>
        <v>-2954888.42</v>
      </c>
    </row>
    <row r="17" spans="1:7" s="5" customFormat="1" x14ac:dyDescent="0.25">
      <c r="A17" s="280" t="s">
        <v>1836</v>
      </c>
      <c r="B17" s="276" t="s">
        <v>103</v>
      </c>
      <c r="C17" s="4" t="s">
        <v>80</v>
      </c>
      <c r="D17" s="14">
        <f>SUM(D18:D38)</f>
        <v>1370409827.53</v>
      </c>
      <c r="E17" s="14">
        <f>SUM(E18:E38)</f>
        <v>1764944935.8000002</v>
      </c>
      <c r="F17" s="39">
        <f>(D17/E17)-1</f>
        <v>-0.22353961320111582</v>
      </c>
      <c r="G17" s="281">
        <f t="shared" ref="G17:G41" si="2">D17-E17</f>
        <v>-394535108.27000022</v>
      </c>
    </row>
    <row r="18" spans="1:7" x14ac:dyDescent="0.25">
      <c r="A18" s="6"/>
      <c r="B18" s="11">
        <v>5101</v>
      </c>
      <c r="C18" s="1" t="s">
        <v>81</v>
      </c>
      <c r="D18" s="12">
        <f>+'ER JUN 2024'!G55+'ER JUN 2024'!G59</f>
        <v>347179091.5</v>
      </c>
      <c r="E18" s="12">
        <f>+'ER JUN 2023'!C15</f>
        <v>428850149</v>
      </c>
      <c r="F18" s="19">
        <f>(D18/E18)-1</f>
        <v>-0.19044194735723408</v>
      </c>
      <c r="G18" s="282">
        <f t="shared" si="2"/>
        <v>-81671057.5</v>
      </c>
    </row>
    <row r="19" spans="1:7" x14ac:dyDescent="0.25">
      <c r="A19" s="6"/>
      <c r="B19" s="11">
        <v>5102</v>
      </c>
      <c r="C19" s="1" t="s">
        <v>82</v>
      </c>
      <c r="D19" s="12">
        <f>+'ER JUN 2024'!G67</f>
        <v>1506992.5</v>
      </c>
      <c r="E19" s="12">
        <f>+'ER JUN 2023'!C19</f>
        <v>613890</v>
      </c>
      <c r="F19" s="19">
        <f t="shared" ref="F19:F38" si="3">(D19/E19)-1</f>
        <v>1.4548249686425905</v>
      </c>
      <c r="G19" s="282">
        <f t="shared" si="2"/>
        <v>893102.5</v>
      </c>
    </row>
    <row r="20" spans="1:7" x14ac:dyDescent="0.25">
      <c r="A20" s="6"/>
      <c r="B20" s="11">
        <v>5103</v>
      </c>
      <c r="C20" s="1" t="s">
        <v>83</v>
      </c>
      <c r="D20" s="12">
        <f>+'ER JUN 2024'!G72+'ER JUN 2024'!G76+'ER JUN 2024'!G80+'ER JUN 2024'!G84</f>
        <v>62278360.730000004</v>
      </c>
      <c r="E20" s="12">
        <f>+'ER JUN 2023'!C20+'ER JUN 2023'!C21+'ER JUN 2023'!C22+'ER JUN 2023'!C23+'ER JUN 2023'!C71</f>
        <v>103804765.63</v>
      </c>
      <c r="F20" s="19">
        <f t="shared" si="3"/>
        <v>-0.40004333758640742</v>
      </c>
      <c r="G20" s="282">
        <f t="shared" si="2"/>
        <v>-41526404.899999991</v>
      </c>
    </row>
    <row r="21" spans="1:7" x14ac:dyDescent="0.25">
      <c r="A21" s="6"/>
      <c r="B21" s="11">
        <v>5104</v>
      </c>
      <c r="C21" s="1" t="s">
        <v>84</v>
      </c>
      <c r="D21" s="12">
        <f>+'ER JUN 2024'!G89+'ER JUN 2024'!G93</f>
        <v>4347210</v>
      </c>
      <c r="E21" s="12">
        <f>+'ER JUN 2023'!C24+'ER JUN 2023'!C25</f>
        <v>7134200</v>
      </c>
      <c r="F21" s="19">
        <f t="shared" si="3"/>
        <v>-0.39065207030921478</v>
      </c>
      <c r="G21" s="282">
        <f t="shared" si="2"/>
        <v>-2786990</v>
      </c>
    </row>
    <row r="22" spans="1:7" x14ac:dyDescent="0.25">
      <c r="A22" s="6"/>
      <c r="B22" s="11">
        <v>5107</v>
      </c>
      <c r="C22" s="1" t="s">
        <v>85</v>
      </c>
      <c r="D22" s="12">
        <f>+'ER JUN 2024'!G98+'ER JUN 2024'!G102+'ER JUN 2024'!G106+'ER JUN 2024'!G110+'ER JUN 2024'!G114+'ER JUN 2024'!G118</f>
        <v>102801780</v>
      </c>
      <c r="E22" s="12">
        <f>+'ER JUN 2023'!C26+'ER JUN 2023'!C27+'ER JUN 2023'!C28+'ER JUN 2023'!C29+'ER JUN 2023'!C30+'ER JUN 2023'!C31+'ER JUN 2023'!C17+'ER JUN 2023'!C18</f>
        <v>245798662.23999998</v>
      </c>
      <c r="F22" s="19">
        <f t="shared" si="3"/>
        <v>-0.58176428194054441</v>
      </c>
      <c r="G22" s="282">
        <f t="shared" si="2"/>
        <v>-142996882.23999998</v>
      </c>
    </row>
    <row r="23" spans="1:7" x14ac:dyDescent="0.25">
      <c r="A23" s="6"/>
      <c r="B23" s="11">
        <v>5101</v>
      </c>
      <c r="C23" s="1" t="s">
        <v>86</v>
      </c>
      <c r="D23" s="12">
        <f>+'ER JUN 2024'!G123</f>
        <v>9452601</v>
      </c>
      <c r="E23" s="12">
        <f>+'ER JUN 2023'!C33</f>
        <v>493200</v>
      </c>
      <c r="F23" s="19">
        <f t="shared" si="3"/>
        <v>18.165857664233577</v>
      </c>
      <c r="G23" s="282">
        <f t="shared" si="2"/>
        <v>8959401</v>
      </c>
    </row>
    <row r="24" spans="1:7" x14ac:dyDescent="0.25">
      <c r="A24" s="6"/>
      <c r="B24" s="11">
        <v>5111</v>
      </c>
      <c r="C24" s="1" t="s">
        <v>87</v>
      </c>
      <c r="D24" s="12">
        <f>+'ER JUN 2024'!G128</f>
        <v>66022319</v>
      </c>
      <c r="E24" s="12">
        <f>+'ER JUN 2023'!C34</f>
        <v>55617054</v>
      </c>
      <c r="F24" s="19">
        <f t="shared" si="3"/>
        <v>0.18708766918866293</v>
      </c>
      <c r="G24" s="282">
        <f t="shared" si="2"/>
        <v>10405265</v>
      </c>
    </row>
    <row r="25" spans="1:7" x14ac:dyDescent="0.25">
      <c r="A25" s="6"/>
      <c r="B25" s="11">
        <v>5111</v>
      </c>
      <c r="C25" s="1" t="s">
        <v>18</v>
      </c>
      <c r="D25" s="12">
        <v>0</v>
      </c>
      <c r="E25" s="12">
        <f>+'ER JUN 2023'!C35+'ER JUN 2023'!C36</f>
        <v>86811999</v>
      </c>
      <c r="F25" s="19">
        <f t="shared" si="3"/>
        <v>-1</v>
      </c>
      <c r="G25" s="282">
        <f t="shared" si="2"/>
        <v>-86811999</v>
      </c>
    </row>
    <row r="26" spans="1:7" x14ac:dyDescent="0.25">
      <c r="A26" s="6"/>
      <c r="B26" s="11">
        <v>5111</v>
      </c>
      <c r="C26" s="1" t="s">
        <v>88</v>
      </c>
      <c r="D26" s="12">
        <f>+'ER JUN 2024'!G132</f>
        <v>66380173</v>
      </c>
      <c r="E26" s="12">
        <f>+'ER JUN 2023'!C37+'ER JUN 2023'!C38+'ER JUN 2023'!C39+'ER JUN 2023'!C40</f>
        <v>36102234</v>
      </c>
      <c r="F26" s="19">
        <f t="shared" si="3"/>
        <v>0.8386721719215493</v>
      </c>
      <c r="G26" s="282">
        <f t="shared" si="2"/>
        <v>30277939</v>
      </c>
    </row>
    <row r="27" spans="1:7" x14ac:dyDescent="0.25">
      <c r="A27" s="6"/>
      <c r="B27" s="11">
        <v>5111</v>
      </c>
      <c r="C27" s="1" t="s">
        <v>69</v>
      </c>
      <c r="D27" s="12">
        <f>+'ER JUN 2024'!G141</f>
        <v>31682115.870000001</v>
      </c>
      <c r="E27" s="12">
        <f>+'ER JUN 2023'!C41+'ER JUN 2023'!C42+'ER JUN 2023'!C43+'ER JUN 2023'!C44+'ER JUN 2023'!C45</f>
        <v>26147858</v>
      </c>
      <c r="F27" s="19">
        <f t="shared" si="3"/>
        <v>0.21165243707534298</v>
      </c>
      <c r="G27" s="282">
        <f t="shared" si="2"/>
        <v>5534257.870000001</v>
      </c>
    </row>
    <row r="28" spans="1:7" x14ac:dyDescent="0.25">
      <c r="A28" s="6"/>
      <c r="B28" s="11">
        <v>5211</v>
      </c>
      <c r="C28" s="11" t="s">
        <v>65</v>
      </c>
      <c r="D28" s="12">
        <f>+'ER JUN 2024'!G220</f>
        <v>20780000</v>
      </c>
      <c r="E28" s="12">
        <f>+'ER JUN 2023'!C72</f>
        <v>23700000</v>
      </c>
      <c r="F28" s="19">
        <f t="shared" si="3"/>
        <v>-0.12320675105485235</v>
      </c>
      <c r="G28" s="282">
        <f t="shared" si="2"/>
        <v>-2920000</v>
      </c>
    </row>
    <row r="29" spans="1:7" x14ac:dyDescent="0.25">
      <c r="A29" s="6"/>
      <c r="B29" s="11">
        <v>5111</v>
      </c>
      <c r="C29" s="1" t="s">
        <v>89</v>
      </c>
      <c r="D29" s="12">
        <f>+'ER JUN 2024'!G152</f>
        <v>1701681</v>
      </c>
      <c r="E29" s="12">
        <f>+'ER JUN 2023'!C46</f>
        <v>2660082</v>
      </c>
      <c r="F29" s="19">
        <f t="shared" si="3"/>
        <v>-0.36029002113468678</v>
      </c>
      <c r="G29" s="282">
        <f t="shared" si="2"/>
        <v>-958401</v>
      </c>
    </row>
    <row r="30" spans="1:7" ht="15" customHeight="1" x14ac:dyDescent="0.25">
      <c r="A30" s="6"/>
      <c r="B30" s="11">
        <v>5111</v>
      </c>
      <c r="C30" s="1" t="s">
        <v>90</v>
      </c>
      <c r="D30" s="12">
        <f>+'ER JUN 2024'!G156</f>
        <v>12100361.84</v>
      </c>
      <c r="E30" s="12">
        <f>+'ER JUN 2023'!C47+'ER JUN 2023'!C48</f>
        <v>91295625.24000001</v>
      </c>
      <c r="F30" s="19">
        <f t="shared" si="3"/>
        <v>-0.86745956546997416</v>
      </c>
      <c r="G30" s="282">
        <f t="shared" si="2"/>
        <v>-79195263.400000006</v>
      </c>
    </row>
    <row r="31" spans="1:7" x14ac:dyDescent="0.25">
      <c r="A31" s="6"/>
      <c r="B31" s="11">
        <v>5111</v>
      </c>
      <c r="C31" s="1" t="s">
        <v>91</v>
      </c>
      <c r="D31" s="12">
        <f>+'ER JUN 2024'!G160</f>
        <v>12177167</v>
      </c>
      <c r="E31" s="12">
        <f>+'ER JUN 2023'!C49+'ER JUN 2023'!C51+'ER JUN 2023'!C50</f>
        <v>12674620</v>
      </c>
      <c r="F31" s="19">
        <f t="shared" si="3"/>
        <v>-3.9247961674590659E-2</v>
      </c>
      <c r="G31" s="282">
        <f t="shared" si="2"/>
        <v>-497453</v>
      </c>
    </row>
    <row r="32" spans="1:7" x14ac:dyDescent="0.25">
      <c r="A32" s="6"/>
      <c r="B32" s="11">
        <v>5111</v>
      </c>
      <c r="C32" s="1" t="s">
        <v>92</v>
      </c>
      <c r="D32" s="12">
        <f>+'ER JUN 2024'!G167+'ER JUN 2024'!G171</f>
        <v>7372791</v>
      </c>
      <c r="E32" s="12">
        <f>+'ER JUN 2023'!C52</f>
        <v>10141325</v>
      </c>
      <c r="F32" s="19">
        <f t="shared" si="3"/>
        <v>-0.27299529400743983</v>
      </c>
      <c r="G32" s="282">
        <f t="shared" si="2"/>
        <v>-2768534</v>
      </c>
    </row>
    <row r="33" spans="1:7" x14ac:dyDescent="0.25">
      <c r="A33" s="6"/>
      <c r="B33" s="11">
        <v>5111</v>
      </c>
      <c r="C33" s="1" t="s">
        <v>94</v>
      </c>
      <c r="D33" s="12">
        <f>+'ER JUN 2024'!G175</f>
        <v>2927500</v>
      </c>
      <c r="E33" s="12">
        <f>+'ER JUN 2023'!C53+'ER JUN 2023'!C68</f>
        <v>2673800</v>
      </c>
      <c r="F33" s="19">
        <f t="shared" si="3"/>
        <v>9.488368613957654E-2</v>
      </c>
      <c r="G33" s="282">
        <f t="shared" si="2"/>
        <v>253700</v>
      </c>
    </row>
    <row r="34" spans="1:7" x14ac:dyDescent="0.25">
      <c r="A34" s="6"/>
      <c r="B34" s="11">
        <v>5111</v>
      </c>
      <c r="C34" s="1" t="s">
        <v>66</v>
      </c>
      <c r="D34" s="12">
        <f>+'ER JUN 2024'!G179</f>
        <v>70388971.5</v>
      </c>
      <c r="E34" s="12">
        <f>+'ER JUN 2023'!C32+'ER JUN 2023'!C54+'ER JUN 2023'!C73+'ER JUN 2023'!C55</f>
        <v>250915851.75</v>
      </c>
      <c r="F34" s="19">
        <f t="shared" si="3"/>
        <v>-0.71947180296073099</v>
      </c>
      <c r="G34" s="282">
        <f t="shared" si="2"/>
        <v>-180526880.25</v>
      </c>
    </row>
    <row r="35" spans="1:7" x14ac:dyDescent="0.25">
      <c r="A35" s="6"/>
      <c r="B35" s="11">
        <v>5211</v>
      </c>
      <c r="C35" s="1" t="s">
        <v>68</v>
      </c>
      <c r="D35" s="12">
        <f>+'ER JUN 2024'!G224</f>
        <v>203322101.5</v>
      </c>
      <c r="E35" s="12">
        <f>+'ER JUN 2023'!C56+'ER JUN 2023'!C74</f>
        <v>165447863.75</v>
      </c>
      <c r="F35" s="19">
        <f t="shared" si="3"/>
        <v>0.22891947282697989</v>
      </c>
      <c r="G35" s="282">
        <f t="shared" si="2"/>
        <v>37874237.75</v>
      </c>
    </row>
    <row r="36" spans="1:7" x14ac:dyDescent="0.25">
      <c r="A36" s="6"/>
      <c r="B36" s="11">
        <v>5120</v>
      </c>
      <c r="C36" s="1" t="s">
        <v>95</v>
      </c>
      <c r="D36" s="12">
        <f>+'ER JUN 2024'!G186+'ER JUN 2024'!G190+'ER JUN 2024'!G194+'ER JUN 2024'!G198+'ER JUN 2024'!G202+'ER JUN 2024'!G211+'ER JUN 2024'!G252</f>
        <v>275823841.35000002</v>
      </c>
      <c r="E36" s="12">
        <f>+'ER JUN 2023'!C57+'ER JUN 2023'!C58+'ER JUN 2023'!C59+'ER JUN 2023'!C60+'ER JUN 2023'!C61+'ER JUN 2023'!C62+'ER JUN 2023'!C63+'ER JUN 2023'!C64+'ER JUN 2023'!C65+'ER JUN 2023'!C66+'ER JUN 2023'!C67+'ER JUN 2023'!C69</f>
        <v>85331141.930000007</v>
      </c>
      <c r="F36" s="19">
        <f t="shared" si="3"/>
        <v>2.2323936503307027</v>
      </c>
      <c r="G36" s="282">
        <f t="shared" si="2"/>
        <v>190492699.42000002</v>
      </c>
    </row>
    <row r="37" spans="1:7" x14ac:dyDescent="0.25">
      <c r="A37" s="6"/>
      <c r="B37" s="11">
        <v>5120</v>
      </c>
      <c r="C37" s="1" t="s">
        <v>96</v>
      </c>
      <c r="D37" s="12">
        <f>+'ER JUN 2024'!G257</f>
        <v>770898.22</v>
      </c>
      <c r="E37" s="12">
        <f>+'ER JUN 2023'!C16+'ER JUN 2023'!C70+'ER JUN 2023'!C91+'ER JUN 2023'!C92</f>
        <v>3574934.12</v>
      </c>
      <c r="F37" s="19">
        <f t="shared" si="3"/>
        <v>-0.78436016046080315</v>
      </c>
      <c r="G37" s="282">
        <f t="shared" si="2"/>
        <v>-2804035.9000000004</v>
      </c>
    </row>
    <row r="38" spans="1:7" ht="16.5" thickBot="1" x14ac:dyDescent="0.3">
      <c r="A38" s="6" t="s">
        <v>1837</v>
      </c>
      <c r="B38" s="11">
        <v>5360</v>
      </c>
      <c r="C38" s="1" t="s">
        <v>97</v>
      </c>
      <c r="D38" s="12">
        <f>+'ER JUN 2024'!G230+'ER JUN 2024'!G235+'ER JUN 2024'!G239+'ER JUN 2024'!G246</f>
        <v>71393870.520000011</v>
      </c>
      <c r="E38" s="12">
        <f>+'ER JUN 2023'!C75+'ER JUN 2023'!C76+'ER JUN 2023'!C77+'ER JUN 2023'!C78+'ER JUN 2023'!C79+'ER JUN 2023'!C80+'ER JUN 2023'!C81+'ER JUN 2023'!C82+'ER JUN 2023'!C83+'ER JUN 2023'!C84+'ER JUN 2023'!C85+'ER JUN 2023'!C86+'ER JUN 2023'!C87+'ER JUN 2023'!C88+'ER JUN 2023'!C89+'ER JUN 2023'!C90</f>
        <v>125155680.14000002</v>
      </c>
      <c r="F38" s="19">
        <f t="shared" si="3"/>
        <v>-0.42955948591275817</v>
      </c>
      <c r="G38" s="282">
        <f t="shared" si="2"/>
        <v>-53761809.620000005</v>
      </c>
    </row>
    <row r="39" spans="1:7" s="5" customFormat="1" x14ac:dyDescent="0.25">
      <c r="A39" s="280" t="s">
        <v>1838</v>
      </c>
      <c r="B39" s="276" t="s">
        <v>104</v>
      </c>
      <c r="C39" s="4" t="s">
        <v>99</v>
      </c>
      <c r="D39" s="14">
        <f>SUM(D40:D41)</f>
        <v>372026110.61000001</v>
      </c>
      <c r="E39" s="14">
        <f>SUM(E40:E41)</f>
        <v>285985120</v>
      </c>
      <c r="F39" s="39">
        <f t="shared" ref="F39:F41" si="4">(D39/E39)-1</f>
        <v>0.30085827755653871</v>
      </c>
      <c r="G39" s="281">
        <f t="shared" si="2"/>
        <v>86040990.610000014</v>
      </c>
    </row>
    <row r="40" spans="1:7" x14ac:dyDescent="0.25">
      <c r="A40" s="6"/>
      <c r="C40" s="1" t="s">
        <v>100</v>
      </c>
      <c r="D40" s="12">
        <v>0</v>
      </c>
      <c r="E40" s="12">
        <f>+'ER JUN 2023'!C94</f>
        <v>87492024</v>
      </c>
      <c r="F40" s="19">
        <f t="shared" si="4"/>
        <v>-1</v>
      </c>
      <c r="G40" s="282">
        <f t="shared" si="2"/>
        <v>-87492024</v>
      </c>
    </row>
    <row r="41" spans="1:7" ht="16.5" thickBot="1" x14ac:dyDescent="0.3">
      <c r="A41" s="6"/>
      <c r="C41" s="1" t="s">
        <v>76</v>
      </c>
      <c r="D41" s="12">
        <f>+'ER JUN 2024'!G264</f>
        <v>372026110.61000001</v>
      </c>
      <c r="E41" s="12">
        <f>+'ER JUN 2023'!C95+'ER JUN 2023'!C96+'ER JUN 2023'!C97+'ER JUN 2023'!C98+'ER JUN 2023'!C99+'ER JUN 2023'!C100+'ER JUN 2023'!C101+'ER JUN 2023'!C102</f>
        <v>198493096</v>
      </c>
      <c r="F41" s="19">
        <f t="shared" si="4"/>
        <v>0.87425214330880308</v>
      </c>
      <c r="G41" s="282">
        <f t="shared" si="2"/>
        <v>173533014.61000001</v>
      </c>
    </row>
    <row r="42" spans="1:7" s="5" customFormat="1" ht="16.5" thickBot="1" x14ac:dyDescent="0.3">
      <c r="A42" s="283"/>
      <c r="B42" s="284" t="s">
        <v>105</v>
      </c>
      <c r="C42" s="285" t="s">
        <v>101</v>
      </c>
      <c r="D42" s="40">
        <f>+D10-D17-D39</f>
        <v>-388210493.38999999</v>
      </c>
      <c r="E42" s="40">
        <f>+E10-E17-E39</f>
        <v>-1005491338.1300002</v>
      </c>
      <c r="F42" s="41">
        <f>(D42/E42)-1</f>
        <v>-0.61390965921995022</v>
      </c>
      <c r="G42" s="286">
        <f>D42-E42</f>
        <v>617280844.74000025</v>
      </c>
    </row>
    <row r="43" spans="1:7" x14ac:dyDescent="0.25">
      <c r="A43" s="187"/>
      <c r="B43" s="146"/>
      <c r="C43" s="188"/>
      <c r="D43" s="188"/>
      <c r="E43" s="21"/>
      <c r="F43" s="257"/>
      <c r="G43" s="258"/>
    </row>
    <row r="44" spans="1:7" x14ac:dyDescent="0.25">
      <c r="A44" s="47"/>
      <c r="B44" s="1"/>
      <c r="C44" s="189"/>
      <c r="D44" s="189"/>
      <c r="E44" s="287"/>
      <c r="F44" s="288"/>
      <c r="G44" s="250"/>
    </row>
    <row r="45" spans="1:7" x14ac:dyDescent="0.25">
      <c r="A45" s="47"/>
      <c r="B45" s="1"/>
      <c r="C45" s="189"/>
      <c r="D45" s="189"/>
      <c r="E45" s="287"/>
      <c r="F45" s="288"/>
      <c r="G45" s="250"/>
    </row>
    <row r="46" spans="1:7" x14ac:dyDescent="0.25">
      <c r="A46" s="47"/>
      <c r="B46" s="1"/>
      <c r="C46" s="189"/>
      <c r="D46" s="189"/>
      <c r="E46" s="287"/>
      <c r="F46" s="288"/>
      <c r="G46" s="250"/>
    </row>
    <row r="47" spans="1:7" x14ac:dyDescent="0.25">
      <c r="A47" s="47"/>
      <c r="B47" s="1"/>
      <c r="C47" s="189"/>
      <c r="D47" s="189"/>
      <c r="E47" s="287"/>
      <c r="F47" s="288"/>
      <c r="G47" s="250"/>
    </row>
    <row r="48" spans="1:7" x14ac:dyDescent="0.25">
      <c r="A48" s="47"/>
      <c r="B48" s="1"/>
      <c r="C48" s="189"/>
      <c r="D48" s="189"/>
      <c r="E48" s="287"/>
      <c r="F48" s="288"/>
      <c r="G48" s="250"/>
    </row>
    <row r="49" spans="1:7" x14ac:dyDescent="0.25">
      <c r="A49" s="47"/>
      <c r="B49" s="1"/>
      <c r="C49" s="189"/>
      <c r="D49" s="189"/>
      <c r="E49" s="287"/>
      <c r="F49" s="288"/>
      <c r="G49" s="250"/>
    </row>
    <row r="50" spans="1:7" x14ac:dyDescent="0.25">
      <c r="A50" s="47"/>
      <c r="B50" s="1"/>
      <c r="C50" s="189"/>
      <c r="D50" s="189"/>
      <c r="E50" s="287"/>
      <c r="F50" s="288"/>
      <c r="G50" s="250"/>
    </row>
    <row r="51" spans="1:7" x14ac:dyDescent="0.25">
      <c r="A51" s="47"/>
      <c r="B51" s="1"/>
      <c r="C51" s="189"/>
      <c r="D51" s="189"/>
      <c r="E51" s="287"/>
      <c r="F51" s="288"/>
      <c r="G51" s="250"/>
    </row>
    <row r="52" spans="1:7" x14ac:dyDescent="0.25">
      <c r="A52" s="47"/>
      <c r="B52" s="1"/>
      <c r="C52" s="189"/>
      <c r="D52" s="189"/>
      <c r="E52" s="287"/>
      <c r="F52" s="288"/>
      <c r="G52" s="250"/>
    </row>
    <row r="53" spans="1:7" x14ac:dyDescent="0.25">
      <c r="A53" s="47"/>
      <c r="B53" s="1"/>
      <c r="C53" s="189"/>
      <c r="D53" s="189"/>
      <c r="E53" s="287"/>
      <c r="F53" s="288"/>
      <c r="G53" s="250"/>
    </row>
    <row r="54" spans="1:7" x14ac:dyDescent="0.25">
      <c r="A54" s="47"/>
      <c r="B54" s="1"/>
      <c r="C54" s="189"/>
      <c r="D54" s="189"/>
      <c r="E54" s="287"/>
      <c r="F54" s="288"/>
      <c r="G54" s="250"/>
    </row>
    <row r="55" spans="1:7" x14ac:dyDescent="0.25">
      <c r="A55" s="47"/>
      <c r="B55" s="1"/>
      <c r="C55" s="189"/>
      <c r="D55" s="189"/>
      <c r="E55" s="287"/>
      <c r="F55" s="288"/>
      <c r="G55" s="250"/>
    </row>
    <row r="56" spans="1:7" x14ac:dyDescent="0.25">
      <c r="A56" s="47"/>
      <c r="B56" s="1"/>
      <c r="C56" s="189"/>
      <c r="D56" s="189"/>
      <c r="E56" s="189"/>
      <c r="F56" s="289"/>
      <c r="G56" s="289"/>
    </row>
    <row r="57" spans="1:7" x14ac:dyDescent="0.25">
      <c r="A57" s="47"/>
      <c r="B57" s="1"/>
      <c r="C57" s="1"/>
      <c r="E57" s="1"/>
      <c r="F57" s="290"/>
      <c r="G57" s="290"/>
    </row>
    <row r="58" spans="1:7" x14ac:dyDescent="0.25">
      <c r="A58" s="47"/>
      <c r="B58" s="1"/>
      <c r="C58" s="356" t="s">
        <v>2555</v>
      </c>
      <c r="D58" s="354" t="s">
        <v>2555</v>
      </c>
      <c r="E58" s="354"/>
      <c r="F58" s="354"/>
      <c r="G58" s="169"/>
    </row>
    <row r="59" spans="1:7" x14ac:dyDescent="0.25">
      <c r="A59" s="291" t="s">
        <v>1842</v>
      </c>
      <c r="B59" s="292"/>
      <c r="C59" s="292"/>
      <c r="D59" s="292"/>
      <c r="E59" s="292"/>
      <c r="F59" s="292"/>
      <c r="G59" s="293"/>
    </row>
    <row r="60" spans="1:7" x14ac:dyDescent="0.25">
      <c r="A60" s="327" t="s">
        <v>1849</v>
      </c>
      <c r="B60" s="328"/>
      <c r="C60" s="328"/>
      <c r="D60" s="328"/>
      <c r="E60" s="328"/>
      <c r="F60" s="328"/>
      <c r="G60" s="329"/>
    </row>
    <row r="61" spans="1:7" x14ac:dyDescent="0.25">
      <c r="A61" s="163"/>
      <c r="B61" s="151"/>
      <c r="C61" s="32" t="s">
        <v>1850</v>
      </c>
      <c r="D61" s="32"/>
      <c r="F61" s="5"/>
      <c r="G61" s="190"/>
    </row>
    <row r="62" spans="1:7" x14ac:dyDescent="0.25">
      <c r="A62" s="47"/>
      <c r="B62" s="1"/>
      <c r="C62" s="1"/>
      <c r="D62" s="328" t="s">
        <v>1851</v>
      </c>
      <c r="E62" s="328"/>
      <c r="F62" s="328"/>
      <c r="G62" s="329"/>
    </row>
    <row r="63" spans="1:7" x14ac:dyDescent="0.25">
      <c r="A63" s="47"/>
      <c r="B63" s="1"/>
      <c r="C63" s="1"/>
      <c r="E63" s="1"/>
      <c r="F63" s="290"/>
      <c r="G63" s="290"/>
    </row>
    <row r="64" spans="1:7" x14ac:dyDescent="0.25">
      <c r="A64" s="192"/>
      <c r="B64" s="193"/>
      <c r="C64" s="193"/>
      <c r="D64" s="193"/>
      <c r="E64" s="193"/>
      <c r="F64" s="193"/>
      <c r="G64" s="194"/>
    </row>
    <row r="65" spans="1:7" ht="16.5" thickBot="1" x14ac:dyDescent="0.3">
      <c r="A65" s="294" t="s">
        <v>1841</v>
      </c>
      <c r="B65" s="295"/>
      <c r="C65" s="295"/>
      <c r="D65" s="295"/>
      <c r="E65" s="295"/>
      <c r="F65" s="295"/>
      <c r="G65" s="296"/>
    </row>
  </sheetData>
  <mergeCells count="13">
    <mergeCell ref="A2:G2"/>
    <mergeCell ref="A4:G4"/>
    <mergeCell ref="A5:G5"/>
    <mergeCell ref="A6:G6"/>
    <mergeCell ref="A7:G7"/>
    <mergeCell ref="A65:G65"/>
    <mergeCell ref="F56:G56"/>
    <mergeCell ref="A60:G60"/>
    <mergeCell ref="D62:G62"/>
    <mergeCell ref="F57:G57"/>
    <mergeCell ref="A59:G59"/>
    <mergeCell ref="F63:G63"/>
    <mergeCell ref="D58:F58"/>
  </mergeCells>
  <pageMargins left="0.7" right="0.7" top="0.75" bottom="0.75" header="0.3" footer="0.3"/>
  <pageSetup scale="55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8096-D05E-445A-89DA-30D13329E7A1}">
  <sheetPr filterMode="1">
    <tabColor rgb="FF00B0F0"/>
  </sheetPr>
  <dimension ref="A1:K266"/>
  <sheetViews>
    <sheetView workbookViewId="0">
      <selection activeCell="C289" sqref="C289"/>
    </sheetView>
  </sheetViews>
  <sheetFormatPr baseColWidth="10" defaultRowHeight="12.75" x14ac:dyDescent="0.2"/>
  <cols>
    <col min="2" max="2" width="13" bestFit="1" customWidth="1"/>
    <col min="3" max="3" width="78.28515625" style="20" bestFit="1" customWidth="1"/>
    <col min="4" max="4" width="18.5703125" hidden="1" customWidth="1"/>
    <col min="5" max="6" width="15.85546875" hidden="1" customWidth="1"/>
    <col min="7" max="7" width="18.5703125" bestFit="1" customWidth="1"/>
    <col min="8" max="8" width="79.5703125" bestFit="1" customWidth="1"/>
    <col min="9" max="9" width="17.5703125" bestFit="1" customWidth="1"/>
  </cols>
  <sheetData>
    <row r="1" spans="1:11" x14ac:dyDescent="0.2">
      <c r="A1" s="223"/>
      <c r="B1" s="223" t="s">
        <v>1917</v>
      </c>
      <c r="C1" s="223" t="s">
        <v>1918</v>
      </c>
      <c r="D1" s="224" t="s">
        <v>1919</v>
      </c>
      <c r="E1" s="224" t="s">
        <v>1920</v>
      </c>
      <c r="F1" s="224" t="s">
        <v>1921</v>
      </c>
      <c r="G1" s="224" t="s">
        <v>1922</v>
      </c>
      <c r="H1" s="224" t="s">
        <v>5</v>
      </c>
    </row>
    <row r="2" spans="1:11" hidden="1" x14ac:dyDescent="0.2">
      <c r="A2" s="215">
        <f t="shared" ref="A2:A4" si="0">+LEN(B2)</f>
        <v>1</v>
      </c>
      <c r="B2" s="37" t="s">
        <v>2310</v>
      </c>
      <c r="C2" s="37" t="s">
        <v>1765</v>
      </c>
      <c r="D2" s="20">
        <v>-1066002318.4</v>
      </c>
      <c r="E2" s="20">
        <v>0</v>
      </c>
      <c r="F2" s="20">
        <v>288223126.35000002</v>
      </c>
      <c r="G2" s="38">
        <v>-1354225444.75</v>
      </c>
      <c r="I2" s="26"/>
    </row>
    <row r="3" spans="1:11" hidden="1" x14ac:dyDescent="0.2">
      <c r="A3" s="150">
        <f t="shared" si="0"/>
        <v>2</v>
      </c>
      <c r="B3" t="s">
        <v>2311</v>
      </c>
      <c r="C3" t="s">
        <v>757</v>
      </c>
      <c r="D3" s="20">
        <v>-912535338</v>
      </c>
      <c r="E3" s="20">
        <v>0</v>
      </c>
      <c r="F3" s="20">
        <v>257574505</v>
      </c>
      <c r="G3" s="20">
        <v>-1170109843</v>
      </c>
      <c r="I3" s="26"/>
    </row>
    <row r="4" spans="1:11" hidden="1" x14ac:dyDescent="0.2">
      <c r="A4" s="150">
        <f t="shared" si="0"/>
        <v>4</v>
      </c>
      <c r="B4" t="s">
        <v>2312</v>
      </c>
      <c r="C4" t="s">
        <v>76</v>
      </c>
      <c r="D4" s="20">
        <v>-992301627</v>
      </c>
      <c r="E4" s="20">
        <v>0</v>
      </c>
      <c r="F4" s="20">
        <v>257574505</v>
      </c>
      <c r="G4" s="20">
        <v>-1249876132</v>
      </c>
    </row>
    <row r="5" spans="1:11" hidden="1" x14ac:dyDescent="0.2">
      <c r="A5" s="214">
        <f t="shared" ref="A5:A68" si="1">+LEN(B5)</f>
        <v>6</v>
      </c>
      <c r="B5" s="24" t="s">
        <v>2249</v>
      </c>
      <c r="C5" s="24" t="s">
        <v>2313</v>
      </c>
      <c r="D5" s="20">
        <v>-123566927</v>
      </c>
      <c r="E5" s="20">
        <v>0</v>
      </c>
      <c r="F5" s="20">
        <v>21644221</v>
      </c>
      <c r="G5" s="25">
        <v>-145211148</v>
      </c>
      <c r="H5" s="24" t="s">
        <v>74</v>
      </c>
    </row>
    <row r="6" spans="1:11" hidden="1" x14ac:dyDescent="0.2">
      <c r="A6" s="150">
        <f t="shared" si="1"/>
        <v>8</v>
      </c>
      <c r="B6" t="s">
        <v>2314</v>
      </c>
      <c r="C6" t="s">
        <v>2315</v>
      </c>
      <c r="D6" s="20">
        <v>-123566927</v>
      </c>
      <c r="E6" s="20">
        <v>0</v>
      </c>
      <c r="F6" s="20">
        <v>21644221</v>
      </c>
      <c r="G6" s="20">
        <v>-145211148</v>
      </c>
    </row>
    <row r="7" spans="1:11" hidden="1" x14ac:dyDescent="0.2">
      <c r="A7" s="150">
        <f t="shared" si="1"/>
        <v>10</v>
      </c>
      <c r="B7" t="s">
        <v>2316</v>
      </c>
      <c r="C7" t="s">
        <v>115</v>
      </c>
      <c r="D7" s="20">
        <v>-123566927</v>
      </c>
      <c r="E7" s="20">
        <v>0</v>
      </c>
      <c r="F7" s="20">
        <v>21644221</v>
      </c>
      <c r="G7" s="20">
        <v>-145211148</v>
      </c>
    </row>
    <row r="8" spans="1:11" hidden="1" x14ac:dyDescent="0.2">
      <c r="A8" s="150">
        <f t="shared" si="1"/>
        <v>0</v>
      </c>
      <c r="C8"/>
      <c r="D8" s="20"/>
      <c r="E8" s="20"/>
      <c r="F8" s="20"/>
      <c r="G8" s="20"/>
    </row>
    <row r="9" spans="1:11" ht="15.75" hidden="1" x14ac:dyDescent="0.25">
      <c r="A9" s="214">
        <f t="shared" si="1"/>
        <v>6</v>
      </c>
      <c r="B9" s="24" t="s">
        <v>2250</v>
      </c>
      <c r="C9" s="24" t="s">
        <v>2317</v>
      </c>
      <c r="D9" s="20">
        <v>-740818586</v>
      </c>
      <c r="E9" s="20">
        <v>0</v>
      </c>
      <c r="F9" s="20">
        <v>230047932</v>
      </c>
      <c r="G9" s="25">
        <v>-970866518</v>
      </c>
      <c r="H9" s="27" t="s">
        <v>75</v>
      </c>
      <c r="K9" s="1"/>
    </row>
    <row r="10" spans="1:11" ht="15.75" hidden="1" x14ac:dyDescent="0.25">
      <c r="A10" s="150">
        <f t="shared" si="1"/>
        <v>8</v>
      </c>
      <c r="B10" t="s">
        <v>2318</v>
      </c>
      <c r="C10" t="s">
        <v>2319</v>
      </c>
      <c r="D10" s="20">
        <v>-740818586</v>
      </c>
      <c r="E10" s="20">
        <v>0</v>
      </c>
      <c r="F10" s="20">
        <v>230047932</v>
      </c>
      <c r="G10" s="20">
        <v>-970866518</v>
      </c>
      <c r="K10" s="1"/>
    </row>
    <row r="11" spans="1:11" ht="15.75" hidden="1" x14ac:dyDescent="0.25">
      <c r="A11" s="150">
        <f t="shared" si="1"/>
        <v>10</v>
      </c>
      <c r="B11" t="s">
        <v>2320</v>
      </c>
      <c r="C11" t="s">
        <v>117</v>
      </c>
      <c r="D11" s="20">
        <v>-740818586</v>
      </c>
      <c r="E11" s="20">
        <v>0</v>
      </c>
      <c r="F11" s="20">
        <v>230047932</v>
      </c>
      <c r="G11" s="20">
        <v>-970866518</v>
      </c>
      <c r="K11" s="1"/>
    </row>
    <row r="12" spans="1:11" ht="15.75" hidden="1" x14ac:dyDescent="0.25">
      <c r="A12" s="150">
        <f t="shared" si="1"/>
        <v>0</v>
      </c>
      <c r="C12"/>
      <c r="D12" s="20"/>
      <c r="E12" s="20"/>
      <c r="F12" s="20"/>
      <c r="G12" s="20"/>
      <c r="K12" s="1"/>
    </row>
    <row r="13" spans="1:11" ht="15.75" hidden="1" x14ac:dyDescent="0.25">
      <c r="A13" s="214">
        <f t="shared" si="1"/>
        <v>6</v>
      </c>
      <c r="B13" s="24" t="s">
        <v>2321</v>
      </c>
      <c r="C13" s="24" t="s">
        <v>2322</v>
      </c>
      <c r="D13" s="20">
        <v>-127916114</v>
      </c>
      <c r="E13" s="20">
        <v>0</v>
      </c>
      <c r="F13" s="20">
        <v>5882352</v>
      </c>
      <c r="G13" s="25">
        <v>-133798466</v>
      </c>
      <c r="H13" s="24" t="s">
        <v>74</v>
      </c>
      <c r="K13" s="1"/>
    </row>
    <row r="14" spans="1:11" ht="15.75" hidden="1" x14ac:dyDescent="0.25">
      <c r="A14" s="150">
        <f t="shared" si="1"/>
        <v>8</v>
      </c>
      <c r="B14" t="s">
        <v>2323</v>
      </c>
      <c r="C14" t="s">
        <v>2324</v>
      </c>
      <c r="D14" s="20">
        <v>-29411760</v>
      </c>
      <c r="E14" s="20">
        <v>0</v>
      </c>
      <c r="F14" s="20">
        <v>5882352</v>
      </c>
      <c r="G14" s="20">
        <v>-35294112</v>
      </c>
      <c r="K14" s="1"/>
    </row>
    <row r="15" spans="1:11" hidden="1" x14ac:dyDescent="0.2">
      <c r="A15" s="150">
        <f t="shared" si="1"/>
        <v>10</v>
      </c>
      <c r="B15" t="s">
        <v>2325</v>
      </c>
      <c r="C15" t="s">
        <v>208</v>
      </c>
      <c r="D15" s="20">
        <v>-29411760</v>
      </c>
      <c r="E15" s="20">
        <v>0</v>
      </c>
      <c r="F15" s="20">
        <v>5882352</v>
      </c>
      <c r="G15" s="20">
        <v>-35294112</v>
      </c>
    </row>
    <row r="16" spans="1:11" hidden="1" x14ac:dyDescent="0.2">
      <c r="A16" s="150">
        <f t="shared" si="1"/>
        <v>0</v>
      </c>
      <c r="C16"/>
      <c r="D16" s="20"/>
      <c r="E16" s="20"/>
      <c r="F16" s="20"/>
      <c r="G16" s="20"/>
    </row>
    <row r="17" spans="1:8" hidden="1" x14ac:dyDescent="0.2">
      <c r="A17" s="150">
        <f t="shared" si="1"/>
        <v>8</v>
      </c>
      <c r="B17" t="s">
        <v>2326</v>
      </c>
      <c r="C17" t="s">
        <v>2327</v>
      </c>
      <c r="D17" s="20">
        <v>-98504354</v>
      </c>
      <c r="E17" s="20">
        <v>0</v>
      </c>
      <c r="F17" s="20">
        <v>0</v>
      </c>
      <c r="G17" s="20">
        <v>-98504354</v>
      </c>
    </row>
    <row r="18" spans="1:8" hidden="1" x14ac:dyDescent="0.2">
      <c r="A18" s="150">
        <f t="shared" si="1"/>
        <v>10</v>
      </c>
      <c r="B18" t="s">
        <v>2328</v>
      </c>
      <c r="C18" t="s">
        <v>203</v>
      </c>
      <c r="D18" s="20">
        <v>-98504354</v>
      </c>
      <c r="E18" s="20">
        <v>0</v>
      </c>
      <c r="F18" s="20">
        <v>0</v>
      </c>
      <c r="G18" s="20">
        <v>-98504354</v>
      </c>
    </row>
    <row r="19" spans="1:8" hidden="1" x14ac:dyDescent="0.2">
      <c r="A19" s="150">
        <f t="shared" si="1"/>
        <v>0</v>
      </c>
      <c r="C19"/>
      <c r="D19" s="20"/>
      <c r="E19" s="20"/>
      <c r="F19" s="20"/>
      <c r="G19" s="20"/>
    </row>
    <row r="20" spans="1:8" hidden="1" x14ac:dyDescent="0.2">
      <c r="A20" s="150">
        <f t="shared" si="1"/>
        <v>4</v>
      </c>
      <c r="B20" t="s">
        <v>2329</v>
      </c>
      <c r="C20" t="s">
        <v>2330</v>
      </c>
      <c r="D20" s="20">
        <v>79766289</v>
      </c>
      <c r="E20" s="20">
        <v>0</v>
      </c>
      <c r="F20" s="20">
        <v>0</v>
      </c>
      <c r="G20" s="20">
        <v>79766289</v>
      </c>
    </row>
    <row r="21" spans="1:8" ht="15.75" hidden="1" x14ac:dyDescent="0.25">
      <c r="A21" s="214">
        <f t="shared" si="1"/>
        <v>6</v>
      </c>
      <c r="B21" s="24" t="s">
        <v>2251</v>
      </c>
      <c r="C21" s="24" t="s">
        <v>2331</v>
      </c>
      <c r="D21" s="20">
        <v>79766289</v>
      </c>
      <c r="E21" s="20">
        <v>0</v>
      </c>
      <c r="F21" s="20">
        <v>0</v>
      </c>
      <c r="G21" s="25">
        <v>79766289</v>
      </c>
      <c r="H21" s="27" t="s">
        <v>77</v>
      </c>
    </row>
    <row r="22" spans="1:8" hidden="1" x14ac:dyDescent="0.2">
      <c r="A22" s="150">
        <f t="shared" si="1"/>
        <v>8</v>
      </c>
      <c r="B22" t="s">
        <v>2332</v>
      </c>
      <c r="C22" t="s">
        <v>2333</v>
      </c>
      <c r="D22" s="20">
        <v>79766289</v>
      </c>
      <c r="E22" s="20">
        <v>0</v>
      </c>
      <c r="F22" s="20">
        <v>0</v>
      </c>
      <c r="G22" s="20">
        <v>79766289</v>
      </c>
    </row>
    <row r="23" spans="1:8" hidden="1" x14ac:dyDescent="0.2">
      <c r="A23" s="150">
        <f t="shared" si="1"/>
        <v>10</v>
      </c>
      <c r="B23" t="s">
        <v>2334</v>
      </c>
      <c r="C23" t="s">
        <v>118</v>
      </c>
      <c r="D23" s="20">
        <v>79766289</v>
      </c>
      <c r="E23" s="20">
        <v>0</v>
      </c>
      <c r="F23" s="20">
        <v>0</v>
      </c>
      <c r="G23" s="20">
        <v>79766289</v>
      </c>
    </row>
    <row r="24" spans="1:8" hidden="1" x14ac:dyDescent="0.2">
      <c r="A24" s="150">
        <f t="shared" si="1"/>
        <v>0</v>
      </c>
      <c r="C24"/>
      <c r="D24" s="20"/>
      <c r="E24" s="20"/>
      <c r="F24" s="20"/>
      <c r="G24" s="20"/>
    </row>
    <row r="25" spans="1:8" hidden="1" x14ac:dyDescent="0.2">
      <c r="A25" s="150">
        <f t="shared" si="1"/>
        <v>2</v>
      </c>
      <c r="B25" t="s">
        <v>2335</v>
      </c>
      <c r="C25" t="s">
        <v>2336</v>
      </c>
      <c r="D25" s="20">
        <v>-153466980.39999998</v>
      </c>
      <c r="E25" s="20">
        <v>0</v>
      </c>
      <c r="F25" s="20">
        <v>30648621.350000001</v>
      </c>
      <c r="G25" s="20">
        <v>-184115601.74999997</v>
      </c>
    </row>
    <row r="26" spans="1:8" hidden="1" x14ac:dyDescent="0.2">
      <c r="A26" s="150">
        <f t="shared" si="1"/>
        <v>4</v>
      </c>
      <c r="B26" t="s">
        <v>2337</v>
      </c>
      <c r="C26" t="s">
        <v>78</v>
      </c>
      <c r="D26" s="20">
        <v>-853201.39000000013</v>
      </c>
      <c r="E26" s="20">
        <v>0</v>
      </c>
      <c r="F26" s="20">
        <v>152369.35</v>
      </c>
      <c r="G26" s="20">
        <v>-1005570.7400000001</v>
      </c>
    </row>
    <row r="27" spans="1:8" ht="15.75" hidden="1" x14ac:dyDescent="0.25">
      <c r="A27" s="214">
        <f t="shared" si="1"/>
        <v>6</v>
      </c>
      <c r="B27" s="24" t="s">
        <v>2252</v>
      </c>
      <c r="C27" s="24" t="s">
        <v>2338</v>
      </c>
      <c r="D27" s="20">
        <v>-853201.39000000013</v>
      </c>
      <c r="E27" s="20">
        <v>0</v>
      </c>
      <c r="F27" s="20">
        <v>152369.35</v>
      </c>
      <c r="G27" s="25">
        <v>-1005570.7400000001</v>
      </c>
      <c r="H27" s="27" t="s">
        <v>78</v>
      </c>
    </row>
    <row r="28" spans="1:8" hidden="1" x14ac:dyDescent="0.2">
      <c r="A28" s="150">
        <f t="shared" si="1"/>
        <v>8</v>
      </c>
      <c r="B28" t="s">
        <v>2339</v>
      </c>
      <c r="C28" t="s">
        <v>2340</v>
      </c>
      <c r="D28" s="20">
        <v>-775202.21000000008</v>
      </c>
      <c r="E28" s="20">
        <v>0</v>
      </c>
      <c r="F28" s="20">
        <v>134721.55000000002</v>
      </c>
      <c r="G28" s="20">
        <v>-909923.76000000013</v>
      </c>
    </row>
    <row r="29" spans="1:8" hidden="1" x14ac:dyDescent="0.2">
      <c r="A29" s="150">
        <f t="shared" si="1"/>
        <v>10</v>
      </c>
      <c r="B29" t="s">
        <v>2341</v>
      </c>
      <c r="C29" t="s">
        <v>119</v>
      </c>
      <c r="D29" s="20">
        <v>-775202.21000000008</v>
      </c>
      <c r="E29" s="20">
        <v>0</v>
      </c>
      <c r="F29" s="20">
        <v>134721.55000000002</v>
      </c>
      <c r="G29" s="20">
        <v>-909923.76000000013</v>
      </c>
    </row>
    <row r="30" spans="1:8" hidden="1" x14ac:dyDescent="0.2">
      <c r="A30" s="150">
        <f t="shared" si="1"/>
        <v>0</v>
      </c>
      <c r="C30"/>
      <c r="D30" s="20"/>
      <c r="E30" s="20"/>
      <c r="F30" s="20"/>
      <c r="G30" s="20"/>
    </row>
    <row r="31" spans="1:8" hidden="1" x14ac:dyDescent="0.2">
      <c r="A31" s="150">
        <f t="shared" si="1"/>
        <v>8</v>
      </c>
      <c r="B31" t="s">
        <v>2342</v>
      </c>
      <c r="C31" t="s">
        <v>1491</v>
      </c>
      <c r="D31" s="20">
        <v>-77999.180000000008</v>
      </c>
      <c r="E31" s="20">
        <v>0</v>
      </c>
      <c r="F31" s="20">
        <v>17647.8</v>
      </c>
      <c r="G31" s="20">
        <v>-95646.98000000001</v>
      </c>
    </row>
    <row r="32" spans="1:8" hidden="1" x14ac:dyDescent="0.2">
      <c r="A32" s="150">
        <f t="shared" si="1"/>
        <v>10</v>
      </c>
      <c r="B32" t="s">
        <v>2343</v>
      </c>
      <c r="C32" t="s">
        <v>1491</v>
      </c>
      <c r="D32" s="20">
        <v>-77999.180000000008</v>
      </c>
      <c r="E32" s="20">
        <v>0</v>
      </c>
      <c r="F32" s="20">
        <v>17647.8</v>
      </c>
      <c r="G32" s="20">
        <v>-95646.98000000001</v>
      </c>
    </row>
    <row r="33" spans="1:8" hidden="1" x14ac:dyDescent="0.2">
      <c r="A33" s="150">
        <f t="shared" si="1"/>
        <v>0</v>
      </c>
      <c r="C33"/>
      <c r="D33" s="20"/>
      <c r="E33" s="20"/>
      <c r="F33" s="20"/>
      <c r="G33" s="20"/>
    </row>
    <row r="34" spans="1:8" hidden="1" x14ac:dyDescent="0.2">
      <c r="A34" s="150">
        <f t="shared" si="1"/>
        <v>4</v>
      </c>
      <c r="B34" t="s">
        <v>2344</v>
      </c>
      <c r="C34" t="s">
        <v>2345</v>
      </c>
      <c r="D34" s="20">
        <v>-152613779.00999999</v>
      </c>
      <c r="E34" s="20">
        <v>0</v>
      </c>
      <c r="F34" s="20">
        <v>30496252</v>
      </c>
      <c r="G34" s="20">
        <v>-183110031.00999999</v>
      </c>
    </row>
    <row r="35" spans="1:8" ht="15.75" hidden="1" x14ac:dyDescent="0.25">
      <c r="A35" s="214">
        <f t="shared" si="1"/>
        <v>6</v>
      </c>
      <c r="B35" s="24" t="s">
        <v>2253</v>
      </c>
      <c r="C35" s="24" t="s">
        <v>65</v>
      </c>
      <c r="D35" s="20">
        <v>-152478969</v>
      </c>
      <c r="E35" s="20">
        <v>0</v>
      </c>
      <c r="F35" s="20">
        <v>30495794</v>
      </c>
      <c r="G35" s="25">
        <v>-182974763</v>
      </c>
      <c r="H35" s="27" t="s">
        <v>65</v>
      </c>
    </row>
    <row r="36" spans="1:8" hidden="1" x14ac:dyDescent="0.2">
      <c r="A36" s="150">
        <f t="shared" si="1"/>
        <v>8</v>
      </c>
      <c r="B36" t="s">
        <v>2346</v>
      </c>
      <c r="C36" t="s">
        <v>2347</v>
      </c>
      <c r="D36" s="20">
        <v>-152478969</v>
      </c>
      <c r="E36" s="20">
        <v>0</v>
      </c>
      <c r="F36" s="20">
        <v>30495794</v>
      </c>
      <c r="G36" s="20">
        <v>-182974763</v>
      </c>
    </row>
    <row r="37" spans="1:8" hidden="1" x14ac:dyDescent="0.2">
      <c r="A37" s="150">
        <f t="shared" si="1"/>
        <v>10</v>
      </c>
      <c r="B37" t="s">
        <v>2348</v>
      </c>
      <c r="C37" t="s">
        <v>120</v>
      </c>
      <c r="D37" s="20">
        <v>-112499981</v>
      </c>
      <c r="E37" s="20">
        <v>0</v>
      </c>
      <c r="F37" s="20">
        <v>22499996</v>
      </c>
      <c r="G37" s="20">
        <v>-134999977</v>
      </c>
    </row>
    <row r="38" spans="1:8" hidden="1" x14ac:dyDescent="0.2">
      <c r="A38" s="150">
        <f t="shared" si="1"/>
        <v>10</v>
      </c>
      <c r="B38" t="s">
        <v>2349</v>
      </c>
      <c r="C38" t="s">
        <v>121</v>
      </c>
      <c r="D38" s="20">
        <v>-26470587</v>
      </c>
      <c r="E38" s="20">
        <v>0</v>
      </c>
      <c r="F38" s="20">
        <v>5294117</v>
      </c>
      <c r="G38" s="20">
        <v>-31764704</v>
      </c>
    </row>
    <row r="39" spans="1:8" hidden="1" x14ac:dyDescent="0.2">
      <c r="A39" s="150">
        <f t="shared" si="1"/>
        <v>10</v>
      </c>
      <c r="B39" t="s">
        <v>2350</v>
      </c>
      <c r="C39" t="s">
        <v>122</v>
      </c>
      <c r="D39" s="20">
        <v>-13508401</v>
      </c>
      <c r="E39" s="20">
        <v>0</v>
      </c>
      <c r="F39" s="20">
        <v>2701681</v>
      </c>
      <c r="G39" s="20">
        <v>-16210082</v>
      </c>
    </row>
    <row r="40" spans="1:8" hidden="1" x14ac:dyDescent="0.2">
      <c r="A40" s="150">
        <f t="shared" si="1"/>
        <v>0</v>
      </c>
      <c r="C40"/>
      <c r="D40" s="20"/>
      <c r="E40" s="20"/>
      <c r="F40" s="20"/>
      <c r="G40" s="20"/>
    </row>
    <row r="41" spans="1:8" ht="15.75" hidden="1" x14ac:dyDescent="0.25">
      <c r="A41" s="214">
        <f t="shared" si="1"/>
        <v>6</v>
      </c>
      <c r="B41" s="24" t="s">
        <v>2254</v>
      </c>
      <c r="C41" s="24" t="s">
        <v>2351</v>
      </c>
      <c r="D41" s="20">
        <v>-14728.51</v>
      </c>
      <c r="E41" s="20">
        <v>0</v>
      </c>
      <c r="F41" s="20">
        <v>458</v>
      </c>
      <c r="G41" s="25">
        <v>-15186.51</v>
      </c>
      <c r="H41" s="27" t="s">
        <v>79</v>
      </c>
    </row>
    <row r="42" spans="1:8" hidden="1" x14ac:dyDescent="0.2">
      <c r="A42" s="150">
        <f t="shared" si="1"/>
        <v>8</v>
      </c>
      <c r="B42" t="s">
        <v>2352</v>
      </c>
      <c r="C42" t="s">
        <v>2353</v>
      </c>
      <c r="D42" s="20">
        <v>-14630.51</v>
      </c>
      <c r="E42" s="20">
        <v>0</v>
      </c>
      <c r="F42" s="20">
        <v>458</v>
      </c>
      <c r="G42" s="20">
        <v>-15088.51</v>
      </c>
    </row>
    <row r="43" spans="1:8" hidden="1" x14ac:dyDescent="0.2">
      <c r="A43" s="150">
        <f t="shared" si="1"/>
        <v>10</v>
      </c>
      <c r="B43" t="s">
        <v>2354</v>
      </c>
      <c r="C43" t="s">
        <v>123</v>
      </c>
      <c r="D43" s="20">
        <v>-14630.51</v>
      </c>
      <c r="E43" s="20">
        <v>0</v>
      </c>
      <c r="F43" s="20">
        <v>458</v>
      </c>
      <c r="G43" s="20">
        <v>-15088.51</v>
      </c>
    </row>
    <row r="44" spans="1:8" hidden="1" x14ac:dyDescent="0.2">
      <c r="A44" s="150">
        <f t="shared" si="1"/>
        <v>0</v>
      </c>
      <c r="C44"/>
      <c r="D44" s="20"/>
      <c r="E44" s="20"/>
      <c r="F44" s="20"/>
      <c r="G44" s="20"/>
    </row>
    <row r="45" spans="1:8" hidden="1" x14ac:dyDescent="0.2">
      <c r="A45" s="150">
        <f t="shared" si="1"/>
        <v>8</v>
      </c>
      <c r="B45" t="s">
        <v>2355</v>
      </c>
      <c r="C45" t="s">
        <v>2356</v>
      </c>
      <c r="D45" s="20">
        <v>-98</v>
      </c>
      <c r="E45" s="20">
        <v>0</v>
      </c>
      <c r="F45" s="20">
        <v>0</v>
      </c>
      <c r="G45" s="20">
        <v>-98</v>
      </c>
    </row>
    <row r="46" spans="1:8" hidden="1" x14ac:dyDescent="0.2">
      <c r="A46" s="150">
        <f t="shared" si="1"/>
        <v>10</v>
      </c>
      <c r="B46" t="s">
        <v>2357</v>
      </c>
      <c r="C46" t="s">
        <v>2356</v>
      </c>
      <c r="D46" s="20">
        <v>-98</v>
      </c>
      <c r="E46" s="20">
        <v>0</v>
      </c>
      <c r="F46" s="20">
        <v>0</v>
      </c>
      <c r="G46" s="20">
        <v>-98</v>
      </c>
    </row>
    <row r="47" spans="1:8" hidden="1" x14ac:dyDescent="0.2">
      <c r="A47" s="150">
        <f t="shared" si="1"/>
        <v>0</v>
      </c>
      <c r="C47"/>
      <c r="D47" s="20"/>
      <c r="E47" s="20"/>
      <c r="F47" s="20"/>
      <c r="G47" s="20"/>
    </row>
    <row r="48" spans="1:8" ht="15.75" hidden="1" x14ac:dyDescent="0.25">
      <c r="A48" s="214">
        <f t="shared" si="1"/>
        <v>6</v>
      </c>
      <c r="B48" s="24" t="s">
        <v>2255</v>
      </c>
      <c r="C48" s="24" t="s">
        <v>79</v>
      </c>
      <c r="D48" s="20">
        <v>-120081.5</v>
      </c>
      <c r="E48" s="20">
        <v>0</v>
      </c>
      <c r="F48" s="20">
        <v>0</v>
      </c>
      <c r="G48" s="25">
        <v>-120081.5</v>
      </c>
      <c r="H48" s="27" t="s">
        <v>79</v>
      </c>
    </row>
    <row r="49" spans="1:8" hidden="1" x14ac:dyDescent="0.2">
      <c r="A49" s="150">
        <f t="shared" si="1"/>
        <v>8</v>
      </c>
      <c r="B49" t="s">
        <v>2358</v>
      </c>
      <c r="C49" t="s">
        <v>79</v>
      </c>
      <c r="D49" s="20">
        <v>-120081.5</v>
      </c>
      <c r="E49" s="20">
        <v>0</v>
      </c>
      <c r="F49" s="20">
        <v>0</v>
      </c>
      <c r="G49" s="20">
        <v>-120081.5</v>
      </c>
    </row>
    <row r="50" spans="1:8" hidden="1" x14ac:dyDescent="0.2">
      <c r="A50" s="150">
        <f t="shared" si="1"/>
        <v>10</v>
      </c>
      <c r="B50" t="s">
        <v>2359</v>
      </c>
      <c r="C50" t="s">
        <v>79</v>
      </c>
      <c r="D50" s="20">
        <v>-120081.5</v>
      </c>
      <c r="E50" s="20">
        <v>0</v>
      </c>
      <c r="F50" s="20">
        <v>0</v>
      </c>
      <c r="G50" s="20">
        <v>-120081.5</v>
      </c>
    </row>
    <row r="51" spans="1:8" hidden="1" x14ac:dyDescent="0.2">
      <c r="A51" s="150">
        <f t="shared" si="1"/>
        <v>0</v>
      </c>
      <c r="C51"/>
      <c r="D51" s="20"/>
      <c r="E51" s="20"/>
      <c r="F51" s="20"/>
      <c r="G51" s="20"/>
    </row>
    <row r="52" spans="1:8" hidden="1" x14ac:dyDescent="0.2">
      <c r="A52" s="215">
        <f t="shared" si="1"/>
        <v>1</v>
      </c>
      <c r="B52" s="37" t="s">
        <v>2360</v>
      </c>
      <c r="C52" s="37" t="s">
        <v>1773</v>
      </c>
      <c r="D52" s="20">
        <v>1089815597.21</v>
      </c>
      <c r="E52" s="20">
        <v>280594230.31999993</v>
      </c>
      <c r="F52" s="20">
        <v>0</v>
      </c>
      <c r="G52" s="38">
        <v>1370409827.53</v>
      </c>
    </row>
    <row r="53" spans="1:8" hidden="1" x14ac:dyDescent="0.2">
      <c r="A53" s="150">
        <f t="shared" si="1"/>
        <v>2</v>
      </c>
      <c r="B53" t="s">
        <v>2361</v>
      </c>
      <c r="C53" t="s">
        <v>2362</v>
      </c>
      <c r="D53" s="20">
        <v>657339110.88</v>
      </c>
      <c r="E53" s="20">
        <v>217731182.41</v>
      </c>
      <c r="F53" s="20">
        <v>0</v>
      </c>
      <c r="G53" s="20">
        <v>875070293.28999996</v>
      </c>
    </row>
    <row r="54" spans="1:8" hidden="1" x14ac:dyDescent="0.2">
      <c r="A54" s="150">
        <f t="shared" si="1"/>
        <v>4</v>
      </c>
      <c r="B54" t="s">
        <v>2363</v>
      </c>
      <c r="C54" t="s">
        <v>81</v>
      </c>
      <c r="D54" s="20">
        <v>292223808.5</v>
      </c>
      <c r="E54" s="20">
        <v>54955283</v>
      </c>
      <c r="F54" s="20">
        <v>0</v>
      </c>
      <c r="G54" s="20">
        <v>347179091.5</v>
      </c>
    </row>
    <row r="55" spans="1:8" hidden="1" x14ac:dyDescent="0.2">
      <c r="A55" s="214">
        <f t="shared" si="1"/>
        <v>6</v>
      </c>
      <c r="B55" s="24" t="s">
        <v>2257</v>
      </c>
      <c r="C55" s="24" t="s">
        <v>2364</v>
      </c>
      <c r="D55" s="20">
        <v>276870928.5</v>
      </c>
      <c r="E55" s="20">
        <v>52803723</v>
      </c>
      <c r="F55" s="20">
        <v>0</v>
      </c>
      <c r="G55" s="25">
        <v>329674651.5</v>
      </c>
      <c r="H55" s="24" t="s">
        <v>81</v>
      </c>
    </row>
    <row r="56" spans="1:8" hidden="1" x14ac:dyDescent="0.2">
      <c r="A56" s="150">
        <f t="shared" si="1"/>
        <v>8</v>
      </c>
      <c r="B56" t="s">
        <v>2365</v>
      </c>
      <c r="C56" t="s">
        <v>2366</v>
      </c>
      <c r="D56" s="20">
        <v>276870928.5</v>
      </c>
      <c r="E56" s="20">
        <v>52803723</v>
      </c>
      <c r="F56" s="20">
        <v>0</v>
      </c>
      <c r="G56" s="20">
        <v>329674651.5</v>
      </c>
    </row>
    <row r="57" spans="1:8" hidden="1" x14ac:dyDescent="0.2">
      <c r="A57" s="150">
        <f t="shared" si="1"/>
        <v>10</v>
      </c>
      <c r="B57" t="s">
        <v>2367</v>
      </c>
      <c r="C57" t="s">
        <v>126</v>
      </c>
      <c r="D57" s="20">
        <v>276870928.5</v>
      </c>
      <c r="E57" s="20">
        <v>52803723</v>
      </c>
      <c r="F57" s="20">
        <v>0</v>
      </c>
      <c r="G57" s="20">
        <v>329674651.5</v>
      </c>
    </row>
    <row r="58" spans="1:8" hidden="1" x14ac:dyDescent="0.2">
      <c r="A58" s="150">
        <f t="shared" si="1"/>
        <v>0</v>
      </c>
      <c r="C58"/>
      <c r="D58" s="20"/>
      <c r="E58" s="20"/>
      <c r="F58" s="20"/>
      <c r="G58" s="20"/>
    </row>
    <row r="59" spans="1:8" hidden="1" x14ac:dyDescent="0.2">
      <c r="A59" s="214">
        <f t="shared" si="1"/>
        <v>6</v>
      </c>
      <c r="B59" s="24" t="s">
        <v>2259</v>
      </c>
      <c r="C59" s="24" t="s">
        <v>1069</v>
      </c>
      <c r="D59" s="20">
        <v>15352880</v>
      </c>
      <c r="E59" s="20">
        <v>2151560</v>
      </c>
      <c r="F59" s="20">
        <v>0</v>
      </c>
      <c r="G59" s="25">
        <v>17504440</v>
      </c>
      <c r="H59" s="24" t="s">
        <v>81</v>
      </c>
    </row>
    <row r="60" spans="1:8" ht="15.75" hidden="1" x14ac:dyDescent="0.25">
      <c r="A60" s="150">
        <f t="shared" si="1"/>
        <v>8</v>
      </c>
      <c r="B60" t="s">
        <v>2368</v>
      </c>
      <c r="C60" t="s">
        <v>2369</v>
      </c>
      <c r="D60" s="20">
        <v>13110644</v>
      </c>
      <c r="E60" s="20">
        <v>1442507</v>
      </c>
      <c r="F60" s="20">
        <v>0</v>
      </c>
      <c r="G60" s="20">
        <v>14553151</v>
      </c>
      <c r="H60" s="27" t="s">
        <v>96</v>
      </c>
    </row>
    <row r="61" spans="1:8" ht="15.75" hidden="1" x14ac:dyDescent="0.25">
      <c r="A61" s="150">
        <f t="shared" si="1"/>
        <v>10</v>
      </c>
      <c r="B61" t="s">
        <v>2370</v>
      </c>
      <c r="C61" t="s">
        <v>128</v>
      </c>
      <c r="D61" s="20">
        <v>13110644</v>
      </c>
      <c r="E61" s="20">
        <v>1442507</v>
      </c>
      <c r="F61" s="20">
        <v>0</v>
      </c>
      <c r="G61" s="20">
        <v>14553151</v>
      </c>
      <c r="H61" s="27" t="s">
        <v>85</v>
      </c>
    </row>
    <row r="62" spans="1:8" ht="15.75" hidden="1" x14ac:dyDescent="0.25">
      <c r="A62" s="150">
        <f t="shared" si="1"/>
        <v>0</v>
      </c>
      <c r="C62"/>
      <c r="D62" s="20"/>
      <c r="E62" s="20"/>
      <c r="F62" s="20"/>
      <c r="G62" s="20"/>
      <c r="H62" s="27" t="s">
        <v>85</v>
      </c>
    </row>
    <row r="63" spans="1:8" ht="15.75" hidden="1" x14ac:dyDescent="0.25">
      <c r="A63" s="150">
        <f t="shared" si="1"/>
        <v>8</v>
      </c>
      <c r="B63" t="s">
        <v>2371</v>
      </c>
      <c r="C63" t="s">
        <v>1083</v>
      </c>
      <c r="D63" s="20">
        <v>2242236</v>
      </c>
      <c r="E63" s="20">
        <v>709053</v>
      </c>
      <c r="F63" s="20">
        <v>0</v>
      </c>
      <c r="G63" s="20">
        <v>2951289</v>
      </c>
      <c r="H63" s="27" t="s">
        <v>82</v>
      </c>
    </row>
    <row r="64" spans="1:8" ht="15.75" hidden="1" x14ac:dyDescent="0.25">
      <c r="A64" s="150">
        <f t="shared" si="1"/>
        <v>10</v>
      </c>
      <c r="B64" t="s">
        <v>2372</v>
      </c>
      <c r="C64" t="s">
        <v>129</v>
      </c>
      <c r="D64" s="20">
        <v>2242236</v>
      </c>
      <c r="E64" s="20">
        <v>709053</v>
      </c>
      <c r="F64" s="20">
        <v>0</v>
      </c>
      <c r="G64" s="20">
        <v>2951289</v>
      </c>
      <c r="H64" s="27" t="s">
        <v>83</v>
      </c>
    </row>
    <row r="65" spans="1:8" ht="15.75" hidden="1" x14ac:dyDescent="0.25">
      <c r="A65" s="150">
        <f t="shared" si="1"/>
        <v>0</v>
      </c>
      <c r="C65"/>
      <c r="D65" s="20"/>
      <c r="E65" s="20"/>
      <c r="F65" s="20"/>
      <c r="G65" s="20"/>
      <c r="H65" s="27" t="s">
        <v>83</v>
      </c>
    </row>
    <row r="66" spans="1:8" ht="15.75" hidden="1" x14ac:dyDescent="0.25">
      <c r="A66" s="150">
        <f t="shared" si="1"/>
        <v>4</v>
      </c>
      <c r="B66" t="s">
        <v>2373</v>
      </c>
      <c r="C66" t="s">
        <v>2374</v>
      </c>
      <c r="D66" s="20">
        <v>1356587.5</v>
      </c>
      <c r="E66" s="20">
        <v>150405</v>
      </c>
      <c r="F66" s="20">
        <v>0</v>
      </c>
      <c r="G66" s="20">
        <v>1506992.5</v>
      </c>
      <c r="H66" s="27" t="s">
        <v>83</v>
      </c>
    </row>
    <row r="67" spans="1:8" hidden="1" x14ac:dyDescent="0.2">
      <c r="A67" s="214">
        <f t="shared" si="1"/>
        <v>6</v>
      </c>
      <c r="B67" s="24" t="s">
        <v>2260</v>
      </c>
      <c r="C67" s="24" t="s">
        <v>109</v>
      </c>
      <c r="D67" s="20">
        <v>1356587.5</v>
      </c>
      <c r="E67" s="20">
        <v>150405</v>
      </c>
      <c r="F67" s="20">
        <v>0</v>
      </c>
      <c r="G67" s="25">
        <v>1506992.5</v>
      </c>
      <c r="H67" s="24" t="s">
        <v>82</v>
      </c>
    </row>
    <row r="68" spans="1:8" ht="15.75" hidden="1" x14ac:dyDescent="0.25">
      <c r="A68" s="150">
        <f t="shared" si="1"/>
        <v>8</v>
      </c>
      <c r="B68" t="s">
        <v>2375</v>
      </c>
      <c r="C68" t="s">
        <v>109</v>
      </c>
      <c r="D68" s="20">
        <v>1356587.5</v>
      </c>
      <c r="E68" s="20">
        <v>150405</v>
      </c>
      <c r="F68" s="20">
        <v>0</v>
      </c>
      <c r="G68" s="20">
        <v>1506992.5</v>
      </c>
      <c r="H68" s="27" t="s">
        <v>84</v>
      </c>
    </row>
    <row r="69" spans="1:8" ht="15.75" hidden="1" x14ac:dyDescent="0.25">
      <c r="A69" s="150">
        <f t="shared" ref="A69:A132" si="2">+LEN(B69)</f>
        <v>10</v>
      </c>
      <c r="B69" t="s">
        <v>2376</v>
      </c>
      <c r="C69" t="s">
        <v>109</v>
      </c>
      <c r="D69" s="20">
        <v>1356587.5</v>
      </c>
      <c r="E69" s="20">
        <v>150405</v>
      </c>
      <c r="F69" s="20">
        <v>0</v>
      </c>
      <c r="G69" s="20">
        <v>1506992.5</v>
      </c>
      <c r="H69" s="27" t="s">
        <v>84</v>
      </c>
    </row>
    <row r="70" spans="1:8" ht="15.75" hidden="1" x14ac:dyDescent="0.25">
      <c r="A70" s="150">
        <f t="shared" si="2"/>
        <v>0</v>
      </c>
      <c r="C70"/>
      <c r="D70" s="20"/>
      <c r="E70" s="20"/>
      <c r="F70" s="20"/>
      <c r="G70" s="20"/>
      <c r="H70" s="27" t="s">
        <v>85</v>
      </c>
    </row>
    <row r="71" spans="1:8" ht="15.75" hidden="1" x14ac:dyDescent="0.25">
      <c r="A71" s="150">
        <f t="shared" si="2"/>
        <v>4</v>
      </c>
      <c r="B71" t="s">
        <v>2377</v>
      </c>
      <c r="C71" t="s">
        <v>2378</v>
      </c>
      <c r="D71" s="20">
        <v>50870048.490000002</v>
      </c>
      <c r="E71" s="20">
        <v>11408312.24</v>
      </c>
      <c r="F71" s="20">
        <v>0</v>
      </c>
      <c r="G71" s="20">
        <v>62278360.730000004</v>
      </c>
      <c r="H71" s="27" t="s">
        <v>85</v>
      </c>
    </row>
    <row r="72" spans="1:8" ht="15.75" hidden="1" x14ac:dyDescent="0.25">
      <c r="A72" s="214">
        <f t="shared" si="2"/>
        <v>6</v>
      </c>
      <c r="B72" s="24" t="s">
        <v>2261</v>
      </c>
      <c r="C72" s="24" t="s">
        <v>1229</v>
      </c>
      <c r="D72" s="20">
        <v>8755760</v>
      </c>
      <c r="E72" s="20">
        <v>2212100</v>
      </c>
      <c r="F72" s="20">
        <v>0</v>
      </c>
      <c r="G72" s="25">
        <v>10967860</v>
      </c>
      <c r="H72" s="27" t="s">
        <v>83</v>
      </c>
    </row>
    <row r="73" spans="1:8" ht="15.75" hidden="1" x14ac:dyDescent="0.25">
      <c r="A73" s="150">
        <f t="shared" si="2"/>
        <v>8</v>
      </c>
      <c r="B73" t="s">
        <v>2379</v>
      </c>
      <c r="C73" t="s">
        <v>2380</v>
      </c>
      <c r="D73" s="20">
        <v>8755760</v>
      </c>
      <c r="E73" s="20">
        <v>2212100</v>
      </c>
      <c r="F73" s="20">
        <v>0</v>
      </c>
      <c r="G73" s="20">
        <v>10967860</v>
      </c>
      <c r="H73" s="27" t="s">
        <v>85</v>
      </c>
    </row>
    <row r="74" spans="1:8" ht="15.75" hidden="1" x14ac:dyDescent="0.25">
      <c r="A74" s="150">
        <f t="shared" si="2"/>
        <v>10</v>
      </c>
      <c r="B74" t="s">
        <v>2381</v>
      </c>
      <c r="C74" t="s">
        <v>130</v>
      </c>
      <c r="D74" s="20">
        <v>8755760</v>
      </c>
      <c r="E74" s="20">
        <v>2212100</v>
      </c>
      <c r="F74" s="20">
        <v>0</v>
      </c>
      <c r="G74" s="20">
        <v>10967860</v>
      </c>
      <c r="H74" s="27" t="s">
        <v>85</v>
      </c>
    </row>
    <row r="75" spans="1:8" ht="15.75" hidden="1" x14ac:dyDescent="0.25">
      <c r="A75" s="150">
        <f t="shared" si="2"/>
        <v>0</v>
      </c>
      <c r="C75"/>
      <c r="D75" s="20"/>
      <c r="E75" s="20"/>
      <c r="F75" s="20"/>
      <c r="G75" s="20"/>
      <c r="H75" s="27" t="s">
        <v>85</v>
      </c>
    </row>
    <row r="76" spans="1:8" ht="15.75" hidden="1" x14ac:dyDescent="0.25">
      <c r="A76" s="214">
        <f t="shared" si="2"/>
        <v>6</v>
      </c>
      <c r="B76" s="24" t="s">
        <v>2262</v>
      </c>
      <c r="C76" s="24" t="s">
        <v>2382</v>
      </c>
      <c r="D76" s="20">
        <v>12485992.490000002</v>
      </c>
      <c r="E76" s="20">
        <v>1188926.74</v>
      </c>
      <c r="F76" s="20">
        <v>0</v>
      </c>
      <c r="G76" s="25">
        <v>13674919.230000002</v>
      </c>
      <c r="H76" s="27" t="s">
        <v>83</v>
      </c>
    </row>
    <row r="77" spans="1:8" ht="15.75" hidden="1" x14ac:dyDescent="0.25">
      <c r="A77" s="150">
        <f t="shared" si="2"/>
        <v>8</v>
      </c>
      <c r="B77" t="s">
        <v>2383</v>
      </c>
      <c r="C77" t="s">
        <v>131</v>
      </c>
      <c r="D77" s="20">
        <v>12485992.490000002</v>
      </c>
      <c r="E77" s="20">
        <v>1188926.74</v>
      </c>
      <c r="F77" s="20">
        <v>0</v>
      </c>
      <c r="G77" s="20">
        <v>13674919.230000002</v>
      </c>
      <c r="H77" s="27" t="s">
        <v>86</v>
      </c>
    </row>
    <row r="78" spans="1:8" ht="15.75" hidden="1" x14ac:dyDescent="0.25">
      <c r="A78" s="150">
        <f t="shared" si="2"/>
        <v>10</v>
      </c>
      <c r="B78" t="s">
        <v>2384</v>
      </c>
      <c r="C78" t="s">
        <v>131</v>
      </c>
      <c r="D78" s="20">
        <v>12485992.490000002</v>
      </c>
      <c r="E78" s="20">
        <v>1188926.74</v>
      </c>
      <c r="F78" s="20">
        <v>0</v>
      </c>
      <c r="G78" s="20">
        <v>13674919.230000002</v>
      </c>
      <c r="H78" s="27" t="s">
        <v>87</v>
      </c>
    </row>
    <row r="79" spans="1:8" ht="15.75" hidden="1" x14ac:dyDescent="0.25">
      <c r="A79" s="150">
        <f t="shared" si="2"/>
        <v>0</v>
      </c>
      <c r="C79"/>
      <c r="D79" s="20"/>
      <c r="E79" s="20"/>
      <c r="F79" s="20"/>
      <c r="G79" s="20"/>
      <c r="H79" s="27" t="s">
        <v>18</v>
      </c>
    </row>
    <row r="80" spans="1:8" ht="15.75" hidden="1" x14ac:dyDescent="0.25">
      <c r="A80" s="214">
        <f t="shared" si="2"/>
        <v>6</v>
      </c>
      <c r="B80" s="24" t="s">
        <v>2263</v>
      </c>
      <c r="C80" s="24" t="s">
        <v>2385</v>
      </c>
      <c r="D80" s="20">
        <v>2543025</v>
      </c>
      <c r="E80" s="20">
        <v>683800</v>
      </c>
      <c r="F80" s="20">
        <v>0</v>
      </c>
      <c r="G80" s="25">
        <v>3226825</v>
      </c>
      <c r="H80" s="27" t="s">
        <v>83</v>
      </c>
    </row>
    <row r="81" spans="1:8" ht="15.75" hidden="1" x14ac:dyDescent="0.25">
      <c r="A81" s="150">
        <f t="shared" si="2"/>
        <v>8</v>
      </c>
      <c r="B81" t="s">
        <v>2386</v>
      </c>
      <c r="C81" t="s">
        <v>2387</v>
      </c>
      <c r="D81" s="20">
        <v>2543025</v>
      </c>
      <c r="E81" s="20">
        <v>683800</v>
      </c>
      <c r="F81" s="20">
        <v>0</v>
      </c>
      <c r="G81" s="20">
        <v>3226825</v>
      </c>
      <c r="H81" s="27" t="s">
        <v>88</v>
      </c>
    </row>
    <row r="82" spans="1:8" ht="15.75" hidden="1" x14ac:dyDescent="0.25">
      <c r="A82" s="150">
        <f t="shared" si="2"/>
        <v>10</v>
      </c>
      <c r="B82" t="s">
        <v>2388</v>
      </c>
      <c r="C82" t="s">
        <v>132</v>
      </c>
      <c r="D82" s="20">
        <v>2543025</v>
      </c>
      <c r="E82" s="20">
        <v>683800</v>
      </c>
      <c r="F82" s="20">
        <v>0</v>
      </c>
      <c r="G82" s="20">
        <v>3226825</v>
      </c>
      <c r="H82" s="27" t="s">
        <v>88</v>
      </c>
    </row>
    <row r="83" spans="1:8" ht="15.75" hidden="1" x14ac:dyDescent="0.25">
      <c r="A83" s="150">
        <f t="shared" si="2"/>
        <v>0</v>
      </c>
      <c r="C83"/>
      <c r="D83" s="20"/>
      <c r="E83" s="20"/>
      <c r="F83" s="20"/>
      <c r="G83" s="20"/>
      <c r="H83" s="27" t="s">
        <v>88</v>
      </c>
    </row>
    <row r="84" spans="1:8" ht="15.75" hidden="1" x14ac:dyDescent="0.25">
      <c r="A84" s="214">
        <f t="shared" si="2"/>
        <v>6</v>
      </c>
      <c r="B84" s="24" t="s">
        <v>2264</v>
      </c>
      <c r="C84" s="24" t="s">
        <v>2389</v>
      </c>
      <c r="D84" s="20">
        <v>27085271</v>
      </c>
      <c r="E84" s="20">
        <v>7323485.5</v>
      </c>
      <c r="F84" s="20">
        <v>0</v>
      </c>
      <c r="G84" s="25">
        <v>34408756.5</v>
      </c>
      <c r="H84" s="27" t="s">
        <v>83</v>
      </c>
    </row>
    <row r="85" spans="1:8" ht="15.75" hidden="1" x14ac:dyDescent="0.25">
      <c r="A85" s="150">
        <f t="shared" si="2"/>
        <v>8</v>
      </c>
      <c r="B85" t="s">
        <v>2390</v>
      </c>
      <c r="C85" t="s">
        <v>133</v>
      </c>
      <c r="D85" s="20">
        <v>27085271</v>
      </c>
      <c r="E85" s="20">
        <v>7323485.5</v>
      </c>
      <c r="F85" s="20">
        <v>0</v>
      </c>
      <c r="G85" s="20">
        <v>34408756.5</v>
      </c>
      <c r="H85" s="27" t="s">
        <v>69</v>
      </c>
    </row>
    <row r="86" spans="1:8" ht="15.75" hidden="1" x14ac:dyDescent="0.25">
      <c r="A86" s="150">
        <f t="shared" si="2"/>
        <v>10</v>
      </c>
      <c r="B86" t="s">
        <v>2391</v>
      </c>
      <c r="C86" t="s">
        <v>133</v>
      </c>
      <c r="D86" s="20">
        <v>27085271</v>
      </c>
      <c r="E86" s="20">
        <v>7323485.5</v>
      </c>
      <c r="F86" s="20">
        <v>0</v>
      </c>
      <c r="G86" s="20">
        <v>34408756.5</v>
      </c>
      <c r="H86" s="27" t="s">
        <v>69</v>
      </c>
    </row>
    <row r="87" spans="1:8" ht="15.75" hidden="1" x14ac:dyDescent="0.25">
      <c r="A87" s="150">
        <f t="shared" si="2"/>
        <v>0</v>
      </c>
      <c r="C87"/>
      <c r="D87" s="20"/>
      <c r="E87" s="20"/>
      <c r="F87" s="20"/>
      <c r="G87" s="20"/>
      <c r="H87" s="27" t="s">
        <v>69</v>
      </c>
    </row>
    <row r="88" spans="1:8" ht="15.75" hidden="1" x14ac:dyDescent="0.25">
      <c r="A88" s="150">
        <f t="shared" si="2"/>
        <v>4</v>
      </c>
      <c r="B88" t="s">
        <v>2392</v>
      </c>
      <c r="C88" t="s">
        <v>2393</v>
      </c>
      <c r="D88" s="20">
        <v>3660210</v>
      </c>
      <c r="E88" s="20">
        <v>687000</v>
      </c>
      <c r="F88" s="20">
        <v>0</v>
      </c>
      <c r="G88" s="20">
        <v>4347210</v>
      </c>
      <c r="H88" s="27" t="s">
        <v>69</v>
      </c>
    </row>
    <row r="89" spans="1:8" ht="15.75" hidden="1" x14ac:dyDescent="0.25">
      <c r="A89" s="214">
        <f t="shared" si="2"/>
        <v>6</v>
      </c>
      <c r="B89" s="24" t="s">
        <v>2265</v>
      </c>
      <c r="C89" s="24" t="s">
        <v>2394</v>
      </c>
      <c r="D89" s="20">
        <v>2196075</v>
      </c>
      <c r="E89" s="20">
        <v>412200</v>
      </c>
      <c r="F89" s="20">
        <v>0</v>
      </c>
      <c r="G89" s="25">
        <v>2608275</v>
      </c>
      <c r="H89" s="27" t="s">
        <v>84</v>
      </c>
    </row>
    <row r="90" spans="1:8" ht="15.75" hidden="1" x14ac:dyDescent="0.25">
      <c r="A90" s="150">
        <f t="shared" si="2"/>
        <v>8</v>
      </c>
      <c r="B90" t="s">
        <v>2395</v>
      </c>
      <c r="C90" t="s">
        <v>134</v>
      </c>
      <c r="D90" s="20">
        <v>2196075</v>
      </c>
      <c r="E90" s="20">
        <v>412200</v>
      </c>
      <c r="F90" s="20">
        <v>0</v>
      </c>
      <c r="G90" s="20">
        <v>2608275</v>
      </c>
      <c r="H90" s="27" t="s">
        <v>89</v>
      </c>
    </row>
    <row r="91" spans="1:8" ht="15.75" hidden="1" x14ac:dyDescent="0.25">
      <c r="A91" s="150">
        <f t="shared" si="2"/>
        <v>10</v>
      </c>
      <c r="B91" t="s">
        <v>2396</v>
      </c>
      <c r="C91" t="s">
        <v>134</v>
      </c>
      <c r="D91" s="20">
        <v>2196075</v>
      </c>
      <c r="E91" s="20">
        <v>412200</v>
      </c>
      <c r="F91" s="20">
        <v>0</v>
      </c>
      <c r="G91" s="20">
        <v>2608275</v>
      </c>
      <c r="H91" s="27" t="s">
        <v>90</v>
      </c>
    </row>
    <row r="92" spans="1:8" ht="15.75" hidden="1" x14ac:dyDescent="0.25">
      <c r="A92" s="150">
        <f t="shared" si="2"/>
        <v>0</v>
      </c>
      <c r="C92"/>
      <c r="D92" s="20"/>
      <c r="E92" s="20"/>
      <c r="F92" s="20"/>
      <c r="G92" s="20"/>
      <c r="H92" s="27" t="s">
        <v>90</v>
      </c>
    </row>
    <row r="93" spans="1:8" ht="15.75" hidden="1" x14ac:dyDescent="0.25">
      <c r="A93" s="214">
        <f t="shared" si="2"/>
        <v>6</v>
      </c>
      <c r="B93" s="24" t="s">
        <v>2266</v>
      </c>
      <c r="C93" s="24" t="s">
        <v>2397</v>
      </c>
      <c r="D93" s="20">
        <v>1464135</v>
      </c>
      <c r="E93" s="20">
        <v>274800</v>
      </c>
      <c r="F93" s="20">
        <v>0</v>
      </c>
      <c r="G93" s="25">
        <v>1738935</v>
      </c>
      <c r="H93" s="27" t="s">
        <v>84</v>
      </c>
    </row>
    <row r="94" spans="1:8" ht="15.75" hidden="1" x14ac:dyDescent="0.25">
      <c r="A94" s="150">
        <f t="shared" si="2"/>
        <v>8</v>
      </c>
      <c r="B94" t="s">
        <v>2398</v>
      </c>
      <c r="C94" t="s">
        <v>135</v>
      </c>
      <c r="D94" s="20">
        <v>1464135</v>
      </c>
      <c r="E94" s="20">
        <v>274800</v>
      </c>
      <c r="F94" s="20">
        <v>0</v>
      </c>
      <c r="G94" s="20">
        <v>1738935</v>
      </c>
      <c r="H94" s="27" t="s">
        <v>91</v>
      </c>
    </row>
    <row r="95" spans="1:8" ht="15.75" hidden="1" x14ac:dyDescent="0.25">
      <c r="A95" s="150">
        <f t="shared" si="2"/>
        <v>10</v>
      </c>
      <c r="B95" t="s">
        <v>2399</v>
      </c>
      <c r="C95" t="s">
        <v>135</v>
      </c>
      <c r="D95" s="20">
        <v>1464135</v>
      </c>
      <c r="E95" s="20">
        <v>274800</v>
      </c>
      <c r="F95" s="20">
        <v>0</v>
      </c>
      <c r="G95" s="20">
        <v>1738935</v>
      </c>
      <c r="H95" s="27" t="s">
        <v>91</v>
      </c>
    </row>
    <row r="96" spans="1:8" ht="15.75" hidden="1" x14ac:dyDescent="0.25">
      <c r="A96" s="150">
        <f t="shared" si="2"/>
        <v>0</v>
      </c>
      <c r="C96"/>
      <c r="D96" s="20"/>
      <c r="E96" s="20"/>
      <c r="F96" s="20"/>
      <c r="G96" s="20"/>
      <c r="H96" s="27" t="s">
        <v>92</v>
      </c>
    </row>
    <row r="97" spans="1:8" ht="15.75" hidden="1" x14ac:dyDescent="0.25">
      <c r="A97" s="150">
        <f t="shared" si="2"/>
        <v>4</v>
      </c>
      <c r="B97" t="s">
        <v>2400</v>
      </c>
      <c r="C97" t="s">
        <v>85</v>
      </c>
      <c r="D97" s="20">
        <v>69338317</v>
      </c>
      <c r="E97" s="20">
        <v>33463463</v>
      </c>
      <c r="F97" s="20">
        <v>0</v>
      </c>
      <c r="G97" s="20">
        <v>102801780</v>
      </c>
      <c r="H97" s="27" t="s">
        <v>94</v>
      </c>
    </row>
    <row r="98" spans="1:8" ht="15.75" hidden="1" x14ac:dyDescent="0.25">
      <c r="A98" s="214">
        <f t="shared" si="2"/>
        <v>6</v>
      </c>
      <c r="B98" s="24" t="s">
        <v>2267</v>
      </c>
      <c r="C98" s="24" t="s">
        <v>1029</v>
      </c>
      <c r="D98" s="20">
        <v>8953787.5</v>
      </c>
      <c r="E98" s="20">
        <v>2203276</v>
      </c>
      <c r="F98" s="20">
        <v>0</v>
      </c>
      <c r="G98" s="25">
        <v>11157063.5</v>
      </c>
      <c r="H98" s="27" t="s">
        <v>85</v>
      </c>
    </row>
    <row r="99" spans="1:8" ht="15.75" hidden="1" x14ac:dyDescent="0.25">
      <c r="A99" s="150">
        <f t="shared" si="2"/>
        <v>8</v>
      </c>
      <c r="B99" t="s">
        <v>2401</v>
      </c>
      <c r="C99" t="s">
        <v>1032</v>
      </c>
      <c r="D99" s="20">
        <v>8953787.5</v>
      </c>
      <c r="E99" s="20">
        <v>2203276</v>
      </c>
      <c r="F99" s="20">
        <v>0</v>
      </c>
      <c r="G99" s="20">
        <v>11157063.5</v>
      </c>
      <c r="H99" s="27" t="s">
        <v>67</v>
      </c>
    </row>
    <row r="100" spans="1:8" ht="15.75" hidden="1" x14ac:dyDescent="0.25">
      <c r="A100" s="150">
        <f t="shared" si="2"/>
        <v>10</v>
      </c>
      <c r="B100" t="s">
        <v>2402</v>
      </c>
      <c r="C100" t="s">
        <v>136</v>
      </c>
      <c r="D100" s="20">
        <v>8953787.5</v>
      </c>
      <c r="E100" s="20">
        <v>2203276</v>
      </c>
      <c r="F100" s="20">
        <v>0</v>
      </c>
      <c r="G100" s="20">
        <v>11157063.5</v>
      </c>
      <c r="H100" s="27" t="s">
        <v>68</v>
      </c>
    </row>
    <row r="101" spans="1:8" ht="15.75" hidden="1" x14ac:dyDescent="0.25">
      <c r="A101" s="150">
        <f t="shared" si="2"/>
        <v>0</v>
      </c>
      <c r="C101"/>
      <c r="D101" s="20"/>
      <c r="E101" s="20"/>
      <c r="F101" s="20"/>
      <c r="G101" s="20"/>
      <c r="H101" s="27" t="s">
        <v>95</v>
      </c>
    </row>
    <row r="102" spans="1:8" ht="15.75" hidden="1" x14ac:dyDescent="0.25">
      <c r="A102" s="214">
        <f t="shared" si="2"/>
        <v>6</v>
      </c>
      <c r="B102" s="24" t="s">
        <v>2268</v>
      </c>
      <c r="C102" s="24" t="s">
        <v>1139</v>
      </c>
      <c r="D102" s="20">
        <v>21297650</v>
      </c>
      <c r="E102" s="20">
        <v>4935140</v>
      </c>
      <c r="F102" s="20">
        <v>0</v>
      </c>
      <c r="G102" s="25">
        <v>26232790</v>
      </c>
      <c r="H102" s="27" t="s">
        <v>85</v>
      </c>
    </row>
    <row r="103" spans="1:8" ht="15.75" hidden="1" x14ac:dyDescent="0.25">
      <c r="A103" s="150">
        <f t="shared" si="2"/>
        <v>8</v>
      </c>
      <c r="B103" t="s">
        <v>2403</v>
      </c>
      <c r="C103" t="s">
        <v>1014</v>
      </c>
      <c r="D103" s="20">
        <v>21297650</v>
      </c>
      <c r="E103" s="20">
        <v>4935140</v>
      </c>
      <c r="F103" s="20">
        <v>0</v>
      </c>
      <c r="G103" s="20">
        <v>26232790</v>
      </c>
      <c r="H103" s="27" t="s">
        <v>95</v>
      </c>
    </row>
    <row r="104" spans="1:8" ht="15.75" hidden="1" x14ac:dyDescent="0.25">
      <c r="A104" s="150">
        <f t="shared" si="2"/>
        <v>10</v>
      </c>
      <c r="B104" t="s">
        <v>2404</v>
      </c>
      <c r="C104" t="s">
        <v>137</v>
      </c>
      <c r="D104" s="20">
        <v>21297650</v>
      </c>
      <c r="E104" s="20">
        <v>4935140</v>
      </c>
      <c r="F104" s="20">
        <v>0</v>
      </c>
      <c r="G104" s="20">
        <v>26232790</v>
      </c>
      <c r="H104" s="27" t="s">
        <v>95</v>
      </c>
    </row>
    <row r="105" spans="1:8" ht="15.75" hidden="1" x14ac:dyDescent="0.25">
      <c r="A105" s="150">
        <f t="shared" si="2"/>
        <v>0</v>
      </c>
      <c r="C105"/>
      <c r="D105" s="20"/>
      <c r="E105" s="20"/>
      <c r="F105" s="20"/>
      <c r="G105" s="20"/>
      <c r="H105" s="27" t="s">
        <v>95</v>
      </c>
    </row>
    <row r="106" spans="1:8" ht="15.75" hidden="1" x14ac:dyDescent="0.25">
      <c r="A106" s="214">
        <f t="shared" si="2"/>
        <v>6</v>
      </c>
      <c r="B106" s="24" t="s">
        <v>2269</v>
      </c>
      <c r="C106" s="24" t="s">
        <v>1142</v>
      </c>
      <c r="D106" s="20">
        <v>2007563</v>
      </c>
      <c r="E106" s="20">
        <v>494001</v>
      </c>
      <c r="F106" s="20">
        <v>0</v>
      </c>
      <c r="G106" s="25">
        <v>2501564</v>
      </c>
      <c r="H106" s="27" t="s">
        <v>85</v>
      </c>
    </row>
    <row r="107" spans="1:8" ht="15.75" hidden="1" x14ac:dyDescent="0.25">
      <c r="A107" s="150">
        <f t="shared" si="2"/>
        <v>8</v>
      </c>
      <c r="B107" t="s">
        <v>2405</v>
      </c>
      <c r="C107" t="s">
        <v>2406</v>
      </c>
      <c r="D107" s="20">
        <v>2007563</v>
      </c>
      <c r="E107" s="20">
        <v>494001</v>
      </c>
      <c r="F107" s="20">
        <v>0</v>
      </c>
      <c r="G107" s="20">
        <v>2501564</v>
      </c>
      <c r="H107" s="27" t="s">
        <v>95</v>
      </c>
    </row>
    <row r="108" spans="1:8" ht="15.75" hidden="1" x14ac:dyDescent="0.25">
      <c r="A108" s="150">
        <f t="shared" si="2"/>
        <v>10</v>
      </c>
      <c r="B108" t="s">
        <v>2407</v>
      </c>
      <c r="C108" t="s">
        <v>138</v>
      </c>
      <c r="D108" s="20">
        <v>2007563</v>
      </c>
      <c r="E108" s="20">
        <v>494001</v>
      </c>
      <c r="F108" s="20">
        <v>0</v>
      </c>
      <c r="G108" s="20">
        <v>2501564</v>
      </c>
      <c r="H108" s="27" t="s">
        <v>95</v>
      </c>
    </row>
    <row r="109" spans="1:8" ht="15.75" hidden="1" x14ac:dyDescent="0.25">
      <c r="A109" s="150">
        <f t="shared" si="2"/>
        <v>0</v>
      </c>
      <c r="C109"/>
      <c r="D109" s="20"/>
      <c r="E109" s="20"/>
      <c r="F109" s="20"/>
      <c r="G109" s="20"/>
      <c r="H109" s="27" t="s">
        <v>95</v>
      </c>
    </row>
    <row r="110" spans="1:8" ht="15.75" hidden="1" x14ac:dyDescent="0.25">
      <c r="A110" s="214">
        <f t="shared" si="2"/>
        <v>6</v>
      </c>
      <c r="B110" s="24" t="s">
        <v>2270</v>
      </c>
      <c r="C110" s="24" t="s">
        <v>1148</v>
      </c>
      <c r="D110" s="20">
        <v>10037212.5</v>
      </c>
      <c r="E110" s="20">
        <v>2203276</v>
      </c>
      <c r="F110" s="20">
        <v>0</v>
      </c>
      <c r="G110" s="25">
        <v>12240488.5</v>
      </c>
      <c r="H110" s="27" t="s">
        <v>85</v>
      </c>
    </row>
    <row r="111" spans="1:8" ht="15.75" hidden="1" x14ac:dyDescent="0.25">
      <c r="A111" s="150">
        <f t="shared" si="2"/>
        <v>8</v>
      </c>
      <c r="B111" t="s">
        <v>2408</v>
      </c>
      <c r="C111" t="s">
        <v>1041</v>
      </c>
      <c r="D111" s="20">
        <v>10037212.5</v>
      </c>
      <c r="E111" s="20">
        <v>2203276</v>
      </c>
      <c r="F111" s="20">
        <v>0</v>
      </c>
      <c r="G111" s="20">
        <v>12240488.5</v>
      </c>
      <c r="H111" s="27" t="s">
        <v>95</v>
      </c>
    </row>
    <row r="112" spans="1:8" ht="15.75" hidden="1" x14ac:dyDescent="0.25">
      <c r="A112" s="150">
        <f t="shared" si="2"/>
        <v>10</v>
      </c>
      <c r="B112" t="s">
        <v>2409</v>
      </c>
      <c r="C112" t="s">
        <v>139</v>
      </c>
      <c r="D112" s="20">
        <v>10037212.5</v>
      </c>
      <c r="E112" s="20">
        <v>2203276</v>
      </c>
      <c r="F112" s="20">
        <v>0</v>
      </c>
      <c r="G112" s="20">
        <v>12240488.5</v>
      </c>
      <c r="H112" s="27" t="s">
        <v>94</v>
      </c>
    </row>
    <row r="113" spans="1:8" ht="15.75" hidden="1" x14ac:dyDescent="0.25">
      <c r="A113" s="150">
        <f t="shared" si="2"/>
        <v>0</v>
      </c>
      <c r="C113"/>
      <c r="D113" s="20"/>
      <c r="E113" s="20"/>
      <c r="F113" s="20"/>
      <c r="G113" s="20"/>
      <c r="H113" s="27" t="s">
        <v>95</v>
      </c>
    </row>
    <row r="114" spans="1:8" ht="15.75" hidden="1" x14ac:dyDescent="0.25">
      <c r="A114" s="214">
        <f t="shared" si="2"/>
        <v>6</v>
      </c>
      <c r="B114" s="24" t="s">
        <v>2271</v>
      </c>
      <c r="C114" s="24" t="s">
        <v>1058</v>
      </c>
      <c r="D114" s="20">
        <v>18670461</v>
      </c>
      <c r="E114" s="20">
        <v>4594274</v>
      </c>
      <c r="F114" s="20">
        <v>0</v>
      </c>
      <c r="G114" s="25">
        <v>23264735</v>
      </c>
      <c r="H114" s="27" t="s">
        <v>85</v>
      </c>
    </row>
    <row r="115" spans="1:8" ht="15.75" hidden="1" x14ac:dyDescent="0.25">
      <c r="A115" s="150">
        <f t="shared" si="2"/>
        <v>8</v>
      </c>
      <c r="B115" t="s">
        <v>2410</v>
      </c>
      <c r="C115" t="s">
        <v>1062</v>
      </c>
      <c r="D115" s="20">
        <v>18670461</v>
      </c>
      <c r="E115" s="20">
        <v>4594274</v>
      </c>
      <c r="F115" s="20">
        <v>0</v>
      </c>
      <c r="G115" s="20">
        <v>23264735</v>
      </c>
      <c r="H115" s="27" t="s">
        <v>83</v>
      </c>
    </row>
    <row r="116" spans="1:8" ht="15.75" hidden="1" x14ac:dyDescent="0.25">
      <c r="A116" s="150">
        <f t="shared" si="2"/>
        <v>10</v>
      </c>
      <c r="B116" t="s">
        <v>2411</v>
      </c>
      <c r="C116" t="s">
        <v>140</v>
      </c>
      <c r="D116" s="20">
        <v>18670461</v>
      </c>
      <c r="E116" s="20">
        <v>4594274</v>
      </c>
      <c r="F116" s="20">
        <v>0</v>
      </c>
      <c r="G116" s="20">
        <v>23264735</v>
      </c>
      <c r="H116" s="27" t="s">
        <v>65</v>
      </c>
    </row>
    <row r="117" spans="1:8" ht="15.75" hidden="1" x14ac:dyDescent="0.25">
      <c r="A117" s="150">
        <f t="shared" si="2"/>
        <v>0</v>
      </c>
      <c r="C117"/>
      <c r="D117" s="20"/>
      <c r="E117" s="20"/>
      <c r="F117" s="20"/>
      <c r="G117" s="20"/>
      <c r="H117" s="27" t="s">
        <v>66</v>
      </c>
    </row>
    <row r="118" spans="1:8" ht="15.75" hidden="1" x14ac:dyDescent="0.25">
      <c r="A118" s="214">
        <f t="shared" si="2"/>
        <v>6</v>
      </c>
      <c r="B118" s="24" t="s">
        <v>2272</v>
      </c>
      <c r="C118" s="24" t="s">
        <v>1048</v>
      </c>
      <c r="D118" s="20">
        <v>8371643</v>
      </c>
      <c r="E118" s="20">
        <v>19033496</v>
      </c>
      <c r="F118" s="20">
        <v>0</v>
      </c>
      <c r="G118" s="25">
        <v>27405139</v>
      </c>
      <c r="H118" s="27" t="s">
        <v>85</v>
      </c>
    </row>
    <row r="119" spans="1:8" ht="15.75" hidden="1" x14ac:dyDescent="0.25">
      <c r="A119" s="150">
        <f t="shared" si="2"/>
        <v>8</v>
      </c>
      <c r="B119" t="s">
        <v>2412</v>
      </c>
      <c r="C119" t="s">
        <v>1052</v>
      </c>
      <c r="D119" s="20">
        <v>8371643</v>
      </c>
      <c r="E119" s="20">
        <v>19033496</v>
      </c>
      <c r="F119" s="20">
        <v>0</v>
      </c>
      <c r="G119" s="20">
        <v>27405139</v>
      </c>
      <c r="H119" s="27" t="s">
        <v>97</v>
      </c>
    </row>
    <row r="120" spans="1:8" ht="15.75" hidden="1" x14ac:dyDescent="0.25">
      <c r="A120" s="150">
        <f t="shared" si="2"/>
        <v>10</v>
      </c>
      <c r="B120" t="s">
        <v>2413</v>
      </c>
      <c r="C120" t="s">
        <v>141</v>
      </c>
      <c r="D120" s="20">
        <v>8371643</v>
      </c>
      <c r="E120" s="20">
        <v>19033496</v>
      </c>
      <c r="F120" s="20">
        <v>0</v>
      </c>
      <c r="G120" s="20">
        <v>27405139</v>
      </c>
      <c r="H120" s="27" t="s">
        <v>97</v>
      </c>
    </row>
    <row r="121" spans="1:8" ht="15.75" hidden="1" x14ac:dyDescent="0.25">
      <c r="A121" s="150">
        <f t="shared" si="2"/>
        <v>0</v>
      </c>
      <c r="C121"/>
      <c r="D121" s="20"/>
      <c r="E121" s="20"/>
      <c r="F121" s="20"/>
      <c r="G121" s="20"/>
      <c r="H121" s="27" t="s">
        <v>97</v>
      </c>
    </row>
    <row r="122" spans="1:8" ht="15.75" hidden="1" x14ac:dyDescent="0.25">
      <c r="A122" s="150">
        <f t="shared" si="2"/>
        <v>4</v>
      </c>
      <c r="B122" t="s">
        <v>2414</v>
      </c>
      <c r="C122" t="s">
        <v>86</v>
      </c>
      <c r="D122" s="20">
        <v>8800201</v>
      </c>
      <c r="E122" s="20">
        <v>652400</v>
      </c>
      <c r="F122" s="20">
        <v>0</v>
      </c>
      <c r="G122" s="20">
        <v>9452601</v>
      </c>
      <c r="H122" s="27" t="s">
        <v>97</v>
      </c>
    </row>
    <row r="123" spans="1:8" ht="15.75" hidden="1" x14ac:dyDescent="0.25">
      <c r="A123" s="214">
        <f t="shared" si="2"/>
        <v>6</v>
      </c>
      <c r="B123" s="24" t="s">
        <v>2274</v>
      </c>
      <c r="C123" s="24" t="s">
        <v>2109</v>
      </c>
      <c r="D123" s="20">
        <v>8800201</v>
      </c>
      <c r="E123" s="20">
        <v>652400</v>
      </c>
      <c r="F123" s="20">
        <v>0</v>
      </c>
      <c r="G123" s="25">
        <v>9452601</v>
      </c>
      <c r="H123" s="27" t="s">
        <v>86</v>
      </c>
    </row>
    <row r="124" spans="1:8" ht="15.75" hidden="1" x14ac:dyDescent="0.25">
      <c r="A124" s="150">
        <f t="shared" si="2"/>
        <v>8</v>
      </c>
      <c r="B124" t="s">
        <v>2415</v>
      </c>
      <c r="C124" t="s">
        <v>2416</v>
      </c>
      <c r="D124" s="20">
        <v>8800201</v>
      </c>
      <c r="E124" s="20">
        <v>652400</v>
      </c>
      <c r="F124" s="20">
        <v>0</v>
      </c>
      <c r="G124" s="20">
        <v>9452601</v>
      </c>
      <c r="H124" s="27" t="s">
        <v>97</v>
      </c>
    </row>
    <row r="125" spans="1:8" ht="15.75" hidden="1" x14ac:dyDescent="0.25">
      <c r="A125" s="150">
        <f t="shared" si="2"/>
        <v>10</v>
      </c>
      <c r="B125" t="s">
        <v>2417</v>
      </c>
      <c r="C125" t="s">
        <v>142</v>
      </c>
      <c r="D125" s="20">
        <v>8800201</v>
      </c>
      <c r="E125" s="20">
        <v>652400</v>
      </c>
      <c r="F125" s="20">
        <v>0</v>
      </c>
      <c r="G125" s="20">
        <v>9452601</v>
      </c>
      <c r="H125" s="27" t="s">
        <v>97</v>
      </c>
    </row>
    <row r="126" spans="1:8" ht="15.75" hidden="1" x14ac:dyDescent="0.25">
      <c r="A126" s="150">
        <f t="shared" si="2"/>
        <v>0</v>
      </c>
      <c r="C126"/>
      <c r="D126" s="20"/>
      <c r="E126" s="20"/>
      <c r="F126" s="20"/>
      <c r="G126" s="20"/>
      <c r="H126" s="27" t="s">
        <v>97</v>
      </c>
    </row>
    <row r="127" spans="1:8" ht="15.75" hidden="1" x14ac:dyDescent="0.25">
      <c r="A127" s="150">
        <f t="shared" si="2"/>
        <v>4</v>
      </c>
      <c r="B127" t="s">
        <v>2418</v>
      </c>
      <c r="C127" t="s">
        <v>2419</v>
      </c>
      <c r="D127" s="20">
        <v>171895951.21000001</v>
      </c>
      <c r="E127" s="20">
        <v>98857129</v>
      </c>
      <c r="F127" s="20">
        <v>0</v>
      </c>
      <c r="G127" s="20">
        <v>270753080.21000004</v>
      </c>
      <c r="H127" s="27" t="s">
        <v>97</v>
      </c>
    </row>
    <row r="128" spans="1:8" ht="15.75" hidden="1" x14ac:dyDescent="0.25">
      <c r="A128" s="214">
        <f t="shared" si="2"/>
        <v>6</v>
      </c>
      <c r="B128" s="24" t="s">
        <v>2275</v>
      </c>
      <c r="C128" s="24" t="s">
        <v>2420</v>
      </c>
      <c r="D128" s="20">
        <v>53295599</v>
      </c>
      <c r="E128" s="20">
        <v>12726720</v>
      </c>
      <c r="F128" s="20">
        <v>0</v>
      </c>
      <c r="G128" s="25">
        <v>66022319</v>
      </c>
      <c r="H128" s="27" t="s">
        <v>87</v>
      </c>
    </row>
    <row r="129" spans="1:8" ht="15.75" hidden="1" x14ac:dyDescent="0.25">
      <c r="A129" s="150">
        <f t="shared" si="2"/>
        <v>8</v>
      </c>
      <c r="B129" t="s">
        <v>2421</v>
      </c>
      <c r="C129" t="s">
        <v>2422</v>
      </c>
      <c r="D129" s="20">
        <v>53295599</v>
      </c>
      <c r="E129" s="20">
        <v>12726720</v>
      </c>
      <c r="F129" s="20">
        <v>0</v>
      </c>
      <c r="G129" s="20">
        <v>66022319</v>
      </c>
      <c r="H129" s="27" t="s">
        <v>18</v>
      </c>
    </row>
    <row r="130" spans="1:8" ht="15.75" hidden="1" x14ac:dyDescent="0.25">
      <c r="A130" s="150">
        <f t="shared" si="2"/>
        <v>10</v>
      </c>
      <c r="B130" t="s">
        <v>2423</v>
      </c>
      <c r="C130" t="s">
        <v>87</v>
      </c>
      <c r="D130" s="20">
        <v>53295599</v>
      </c>
      <c r="E130" s="20">
        <v>12726720</v>
      </c>
      <c r="F130" s="20">
        <v>0</v>
      </c>
      <c r="G130" s="20">
        <v>66022319</v>
      </c>
      <c r="H130" s="27" t="s">
        <v>97</v>
      </c>
    </row>
    <row r="131" spans="1:8" ht="15.75" hidden="1" x14ac:dyDescent="0.25">
      <c r="A131" s="150">
        <f t="shared" si="2"/>
        <v>0</v>
      </c>
      <c r="C131"/>
      <c r="D131" s="20"/>
      <c r="E131" s="20"/>
      <c r="F131" s="20"/>
      <c r="G131" s="20"/>
      <c r="H131" s="27" t="s">
        <v>97</v>
      </c>
    </row>
    <row r="132" spans="1:8" ht="15.75" hidden="1" x14ac:dyDescent="0.25">
      <c r="A132" s="214">
        <f t="shared" si="2"/>
        <v>6</v>
      </c>
      <c r="B132" s="24" t="s">
        <v>2277</v>
      </c>
      <c r="C132" s="24" t="s">
        <v>88</v>
      </c>
      <c r="D132" s="20">
        <v>15084750</v>
      </c>
      <c r="E132" s="20">
        <v>51295423</v>
      </c>
      <c r="F132" s="20">
        <v>0</v>
      </c>
      <c r="G132" s="25">
        <v>66380173</v>
      </c>
      <c r="H132" s="27" t="s">
        <v>88</v>
      </c>
    </row>
    <row r="133" spans="1:8" ht="15.75" hidden="1" x14ac:dyDescent="0.25">
      <c r="A133" s="150">
        <f t="shared" ref="A133:A196" si="3">+LEN(B133)</f>
        <v>8</v>
      </c>
      <c r="B133" t="s">
        <v>2424</v>
      </c>
      <c r="C133" t="s">
        <v>2425</v>
      </c>
      <c r="D133" s="20">
        <v>15084750</v>
      </c>
      <c r="E133" s="20">
        <v>45561765</v>
      </c>
      <c r="F133" s="20">
        <v>0</v>
      </c>
      <c r="G133" s="20">
        <v>60646515</v>
      </c>
      <c r="H133" s="27" t="s">
        <v>97</v>
      </c>
    </row>
    <row r="134" spans="1:8" ht="15.75" hidden="1" x14ac:dyDescent="0.25">
      <c r="A134" s="150">
        <f t="shared" si="3"/>
        <v>10</v>
      </c>
      <c r="B134" t="s">
        <v>2426</v>
      </c>
      <c r="C134" t="s">
        <v>145</v>
      </c>
      <c r="D134" s="20">
        <v>7205048</v>
      </c>
      <c r="E134" s="20">
        <v>13693237</v>
      </c>
      <c r="F134" s="20">
        <v>0</v>
      </c>
      <c r="G134" s="20">
        <v>20898285</v>
      </c>
      <c r="H134" s="27" t="s">
        <v>97</v>
      </c>
    </row>
    <row r="135" spans="1:8" ht="15.75" hidden="1" x14ac:dyDescent="0.25">
      <c r="A135" s="150">
        <f t="shared" si="3"/>
        <v>10</v>
      </c>
      <c r="B135" t="s">
        <v>2427</v>
      </c>
      <c r="C135" t="s">
        <v>146</v>
      </c>
      <c r="D135" s="20">
        <v>7452699</v>
      </c>
      <c r="E135" s="20">
        <v>28042766</v>
      </c>
      <c r="F135" s="20">
        <v>0</v>
      </c>
      <c r="G135" s="20">
        <v>35495465</v>
      </c>
      <c r="H135" s="27" t="s">
        <v>96</v>
      </c>
    </row>
    <row r="136" spans="1:8" ht="15.75" hidden="1" x14ac:dyDescent="0.25">
      <c r="A136" s="150">
        <f t="shared" si="3"/>
        <v>10</v>
      </c>
      <c r="B136" t="s">
        <v>2428</v>
      </c>
      <c r="C136" t="s">
        <v>147</v>
      </c>
      <c r="D136" s="20">
        <v>427003</v>
      </c>
      <c r="E136" s="20">
        <v>3825762</v>
      </c>
      <c r="F136" s="20">
        <v>0</v>
      </c>
      <c r="G136" s="20">
        <v>4252765</v>
      </c>
      <c r="H136" s="27" t="s">
        <v>96</v>
      </c>
    </row>
    <row r="137" spans="1:8" hidden="1" x14ac:dyDescent="0.2">
      <c r="A137" s="150">
        <f t="shared" si="3"/>
        <v>0</v>
      </c>
      <c r="C137"/>
      <c r="D137" s="20"/>
      <c r="E137" s="20"/>
      <c r="F137" s="20"/>
      <c r="G137" s="20"/>
    </row>
    <row r="138" spans="1:8" hidden="1" x14ac:dyDescent="0.2">
      <c r="A138" s="150">
        <f t="shared" si="3"/>
        <v>8</v>
      </c>
      <c r="B138" t="s">
        <v>2429</v>
      </c>
      <c r="C138" t="s">
        <v>2430</v>
      </c>
      <c r="D138" s="20">
        <v>0</v>
      </c>
      <c r="E138" s="20">
        <v>5733658</v>
      </c>
      <c r="F138" s="20">
        <v>0</v>
      </c>
      <c r="G138" s="20">
        <v>5733658</v>
      </c>
    </row>
    <row r="139" spans="1:8" hidden="1" x14ac:dyDescent="0.2">
      <c r="A139" s="150">
        <f t="shared" si="3"/>
        <v>10</v>
      </c>
      <c r="B139" t="s">
        <v>2431</v>
      </c>
      <c r="C139" t="s">
        <v>2432</v>
      </c>
      <c r="D139" s="20">
        <v>0</v>
      </c>
      <c r="E139" s="20">
        <v>5733658</v>
      </c>
      <c r="F139" s="20">
        <v>0</v>
      </c>
      <c r="G139" s="20">
        <v>5733658</v>
      </c>
    </row>
    <row r="140" spans="1:8" hidden="1" x14ac:dyDescent="0.2">
      <c r="A140" s="150">
        <f t="shared" si="3"/>
        <v>0</v>
      </c>
      <c r="C140"/>
      <c r="D140" s="20"/>
      <c r="E140" s="20"/>
      <c r="F140" s="20"/>
      <c r="G140" s="20"/>
    </row>
    <row r="141" spans="1:8" ht="15.75" hidden="1" x14ac:dyDescent="0.25">
      <c r="A141" s="214">
        <f t="shared" si="3"/>
        <v>6</v>
      </c>
      <c r="B141" s="24" t="s">
        <v>2278</v>
      </c>
      <c r="C141" s="24" t="s">
        <v>69</v>
      </c>
      <c r="D141" s="20">
        <v>23331026.870000001</v>
      </c>
      <c r="E141" s="20">
        <v>8351089</v>
      </c>
      <c r="F141" s="20">
        <v>0</v>
      </c>
      <c r="G141" s="25">
        <v>31682115.870000001</v>
      </c>
      <c r="H141" s="27" t="s">
        <v>69</v>
      </c>
    </row>
    <row r="142" spans="1:8" hidden="1" x14ac:dyDescent="0.2">
      <c r="A142" s="150">
        <f t="shared" si="3"/>
        <v>8</v>
      </c>
      <c r="B142" t="s">
        <v>2433</v>
      </c>
      <c r="C142" t="s">
        <v>2434</v>
      </c>
      <c r="D142" s="20">
        <v>9907280.0500000007</v>
      </c>
      <c r="E142" s="20">
        <v>2052067</v>
      </c>
      <c r="F142" s="20">
        <v>0</v>
      </c>
      <c r="G142" s="20">
        <v>11959347.050000001</v>
      </c>
    </row>
    <row r="143" spans="1:8" hidden="1" x14ac:dyDescent="0.2">
      <c r="A143" s="150">
        <f t="shared" si="3"/>
        <v>10</v>
      </c>
      <c r="B143" t="s">
        <v>2435</v>
      </c>
      <c r="C143" t="s">
        <v>149</v>
      </c>
      <c r="D143" s="20">
        <v>165769.04999999999</v>
      </c>
      <c r="E143" s="20">
        <v>30000</v>
      </c>
      <c r="F143" s="20">
        <v>0</v>
      </c>
      <c r="G143" s="20">
        <v>195769.05</v>
      </c>
    </row>
    <row r="144" spans="1:8" hidden="1" x14ac:dyDescent="0.2">
      <c r="A144" s="150">
        <f t="shared" si="3"/>
        <v>10</v>
      </c>
      <c r="B144" t="s">
        <v>2436</v>
      </c>
      <c r="C144" t="s">
        <v>150</v>
      </c>
      <c r="D144" s="20">
        <v>912560.30999999994</v>
      </c>
      <c r="E144" s="20">
        <v>220868</v>
      </c>
      <c r="F144" s="20">
        <v>0</v>
      </c>
      <c r="G144" s="20">
        <v>1133428.31</v>
      </c>
    </row>
    <row r="145" spans="1:8" hidden="1" x14ac:dyDescent="0.2">
      <c r="A145" s="150">
        <f t="shared" si="3"/>
        <v>10</v>
      </c>
      <c r="B145" t="s">
        <v>2437</v>
      </c>
      <c r="C145" t="s">
        <v>151</v>
      </c>
      <c r="D145" s="20">
        <v>6998574.4500000002</v>
      </c>
      <c r="E145" s="20">
        <v>1487773</v>
      </c>
      <c r="F145" s="20">
        <v>0</v>
      </c>
      <c r="G145" s="20">
        <v>8486347.4499999993</v>
      </c>
    </row>
    <row r="146" spans="1:8" hidden="1" x14ac:dyDescent="0.2">
      <c r="A146" s="150">
        <f t="shared" si="3"/>
        <v>10</v>
      </c>
      <c r="B146" t="s">
        <v>2438</v>
      </c>
      <c r="C146" t="s">
        <v>152</v>
      </c>
      <c r="D146" s="20">
        <v>1697349</v>
      </c>
      <c r="E146" s="20">
        <v>285885</v>
      </c>
      <c r="F146" s="20">
        <v>0</v>
      </c>
      <c r="G146" s="20">
        <v>1983234</v>
      </c>
    </row>
    <row r="147" spans="1:8" hidden="1" x14ac:dyDescent="0.2">
      <c r="A147" s="150">
        <f t="shared" si="3"/>
        <v>10</v>
      </c>
      <c r="B147" t="s">
        <v>2439</v>
      </c>
      <c r="C147" t="s">
        <v>207</v>
      </c>
      <c r="D147" s="20">
        <v>133027.24</v>
      </c>
      <c r="E147" s="20">
        <v>27541</v>
      </c>
      <c r="F147" s="20">
        <v>0</v>
      </c>
      <c r="G147" s="20">
        <v>160568.24</v>
      </c>
    </row>
    <row r="148" spans="1:8" hidden="1" x14ac:dyDescent="0.2">
      <c r="A148" s="150">
        <f t="shared" si="3"/>
        <v>0</v>
      </c>
      <c r="C148"/>
      <c r="D148" s="20"/>
      <c r="E148" s="20"/>
      <c r="F148" s="20"/>
      <c r="G148" s="20"/>
    </row>
    <row r="149" spans="1:8" hidden="1" x14ac:dyDescent="0.2">
      <c r="A149" s="150">
        <f t="shared" si="3"/>
        <v>8</v>
      </c>
      <c r="B149" t="s">
        <v>2440</v>
      </c>
      <c r="C149" t="s">
        <v>2441</v>
      </c>
      <c r="D149" s="20">
        <v>13423746.82</v>
      </c>
      <c r="E149" s="20">
        <v>6299022</v>
      </c>
      <c r="F149" s="20">
        <v>0</v>
      </c>
      <c r="G149" s="20">
        <v>19722768.82</v>
      </c>
    </row>
    <row r="150" spans="1:8" hidden="1" x14ac:dyDescent="0.2">
      <c r="A150" s="150">
        <f t="shared" si="3"/>
        <v>10</v>
      </c>
      <c r="B150" t="s">
        <v>2442</v>
      </c>
      <c r="C150" t="s">
        <v>153</v>
      </c>
      <c r="D150" s="20">
        <v>13423746.82</v>
      </c>
      <c r="E150" s="20">
        <v>6299022</v>
      </c>
      <c r="F150" s="20">
        <v>0</v>
      </c>
      <c r="G150" s="20">
        <v>19722768.82</v>
      </c>
    </row>
    <row r="151" spans="1:8" hidden="1" x14ac:dyDescent="0.2">
      <c r="A151" s="150">
        <f t="shared" si="3"/>
        <v>0</v>
      </c>
      <c r="C151"/>
      <c r="D151" s="20"/>
      <c r="E151" s="20"/>
      <c r="F151" s="20"/>
      <c r="G151" s="20"/>
    </row>
    <row r="152" spans="1:8" ht="15.75" hidden="1" x14ac:dyDescent="0.25">
      <c r="A152" s="214">
        <f t="shared" si="3"/>
        <v>6</v>
      </c>
      <c r="B152" s="24" t="s">
        <v>2279</v>
      </c>
      <c r="C152" s="24" t="s">
        <v>89</v>
      </c>
      <c r="D152" s="20">
        <v>0</v>
      </c>
      <c r="E152" s="20">
        <v>1701681</v>
      </c>
      <c r="F152" s="20">
        <v>0</v>
      </c>
      <c r="G152" s="25">
        <v>1701681</v>
      </c>
      <c r="H152" s="27" t="s">
        <v>89</v>
      </c>
    </row>
    <row r="153" spans="1:8" hidden="1" x14ac:dyDescent="0.2">
      <c r="A153" s="150">
        <f t="shared" si="3"/>
        <v>8</v>
      </c>
      <c r="B153" t="s">
        <v>2443</v>
      </c>
      <c r="C153" t="s">
        <v>2444</v>
      </c>
      <c r="D153" s="20">
        <v>0</v>
      </c>
      <c r="E153" s="20">
        <v>1701681</v>
      </c>
      <c r="F153" s="20">
        <v>0</v>
      </c>
      <c r="G153" s="20">
        <v>1701681</v>
      </c>
    </row>
    <row r="154" spans="1:8" hidden="1" x14ac:dyDescent="0.2">
      <c r="A154" s="150">
        <f t="shared" si="3"/>
        <v>10</v>
      </c>
      <c r="B154" t="s">
        <v>2445</v>
      </c>
      <c r="C154" t="s">
        <v>154</v>
      </c>
      <c r="D154" s="20">
        <v>0</v>
      </c>
      <c r="E154" s="20">
        <v>1701681</v>
      </c>
      <c r="F154" s="20">
        <v>0</v>
      </c>
      <c r="G154" s="20">
        <v>1701681</v>
      </c>
    </row>
    <row r="155" spans="1:8" hidden="1" x14ac:dyDescent="0.2">
      <c r="A155" s="150">
        <f t="shared" si="3"/>
        <v>0</v>
      </c>
      <c r="C155"/>
      <c r="D155" s="20"/>
      <c r="E155" s="20"/>
      <c r="F155" s="20"/>
      <c r="G155" s="20"/>
    </row>
    <row r="156" spans="1:8" ht="15.75" hidden="1" x14ac:dyDescent="0.25">
      <c r="A156" s="214">
        <f t="shared" si="3"/>
        <v>6</v>
      </c>
      <c r="B156" s="24" t="s">
        <v>2280</v>
      </c>
      <c r="C156" s="24" t="s">
        <v>90</v>
      </c>
      <c r="D156" s="20">
        <v>11624056.84</v>
      </c>
      <c r="E156" s="20">
        <v>476305</v>
      </c>
      <c r="F156" s="20">
        <v>0</v>
      </c>
      <c r="G156" s="25">
        <v>12100361.84</v>
      </c>
      <c r="H156" s="27" t="s">
        <v>90</v>
      </c>
    </row>
    <row r="157" spans="1:8" hidden="1" x14ac:dyDescent="0.2">
      <c r="A157" s="150">
        <f t="shared" si="3"/>
        <v>8</v>
      </c>
      <c r="B157" t="s">
        <v>2446</v>
      </c>
      <c r="C157" t="s">
        <v>2447</v>
      </c>
      <c r="D157" s="20">
        <v>11624056.84</v>
      </c>
      <c r="E157" s="20">
        <v>476305</v>
      </c>
      <c r="F157" s="20">
        <v>0</v>
      </c>
      <c r="G157" s="20">
        <v>12100361.84</v>
      </c>
    </row>
    <row r="158" spans="1:8" hidden="1" x14ac:dyDescent="0.2">
      <c r="A158" s="150">
        <f t="shared" si="3"/>
        <v>10</v>
      </c>
      <c r="B158" t="s">
        <v>2448</v>
      </c>
      <c r="C158" t="s">
        <v>155</v>
      </c>
      <c r="D158" s="20">
        <v>11624056.84</v>
      </c>
      <c r="E158" s="20">
        <v>476305</v>
      </c>
      <c r="F158" s="20">
        <v>0</v>
      </c>
      <c r="G158" s="20">
        <v>12100361.84</v>
      </c>
    </row>
    <row r="159" spans="1:8" hidden="1" x14ac:dyDescent="0.2">
      <c r="A159" s="150">
        <f t="shared" si="3"/>
        <v>0</v>
      </c>
      <c r="C159"/>
      <c r="D159" s="20"/>
      <c r="E159" s="20"/>
      <c r="F159" s="20"/>
      <c r="G159" s="20"/>
    </row>
    <row r="160" spans="1:8" ht="15.75" hidden="1" x14ac:dyDescent="0.25">
      <c r="A160" s="214">
        <f t="shared" si="3"/>
        <v>6</v>
      </c>
      <c r="B160" s="24" t="s">
        <v>2281</v>
      </c>
      <c r="C160" s="24" t="s">
        <v>91</v>
      </c>
      <c r="D160" s="20">
        <v>10223619</v>
      </c>
      <c r="E160" s="20">
        <v>1953548</v>
      </c>
      <c r="F160" s="20">
        <v>0</v>
      </c>
      <c r="G160" s="25">
        <v>12177167</v>
      </c>
      <c r="H160" s="27" t="s">
        <v>91</v>
      </c>
    </row>
    <row r="161" spans="1:8" hidden="1" x14ac:dyDescent="0.2">
      <c r="A161" s="150">
        <f t="shared" si="3"/>
        <v>8</v>
      </c>
      <c r="B161" t="s">
        <v>2449</v>
      </c>
      <c r="C161" t="s">
        <v>2450</v>
      </c>
      <c r="D161" s="20">
        <v>10223619</v>
      </c>
      <c r="E161" s="20">
        <v>1953548</v>
      </c>
      <c r="F161" s="20">
        <v>0</v>
      </c>
      <c r="G161" s="20">
        <v>12177167</v>
      </c>
    </row>
    <row r="162" spans="1:8" hidden="1" x14ac:dyDescent="0.2">
      <c r="A162" s="150">
        <f t="shared" si="3"/>
        <v>10</v>
      </c>
      <c r="B162" t="s">
        <v>2451</v>
      </c>
      <c r="C162" t="s">
        <v>2452</v>
      </c>
      <c r="D162" s="20">
        <v>10223619</v>
      </c>
      <c r="E162" s="20">
        <v>1953548</v>
      </c>
      <c r="F162" s="20">
        <v>0</v>
      </c>
      <c r="G162" s="20">
        <v>12177167</v>
      </c>
    </row>
    <row r="163" spans="1:8" hidden="1" x14ac:dyDescent="0.2">
      <c r="A163" s="150">
        <f t="shared" si="3"/>
        <v>12</v>
      </c>
      <c r="B163" t="s">
        <v>2453</v>
      </c>
      <c r="C163" t="s">
        <v>157</v>
      </c>
      <c r="D163" s="20">
        <v>4783962</v>
      </c>
      <c r="E163" s="20">
        <v>1032235</v>
      </c>
      <c r="F163" s="20">
        <v>0</v>
      </c>
      <c r="G163" s="20">
        <v>5816197</v>
      </c>
    </row>
    <row r="164" spans="1:8" hidden="1" x14ac:dyDescent="0.2">
      <c r="A164" s="150">
        <f t="shared" si="3"/>
        <v>12</v>
      </c>
      <c r="B164" t="s">
        <v>2454</v>
      </c>
      <c r="C164" t="s">
        <v>158</v>
      </c>
      <c r="D164" s="20">
        <v>4931381</v>
      </c>
      <c r="E164" s="20">
        <v>921313</v>
      </c>
      <c r="F164" s="20">
        <v>0</v>
      </c>
      <c r="G164" s="20">
        <v>5852694</v>
      </c>
    </row>
    <row r="165" spans="1:8" hidden="1" x14ac:dyDescent="0.2">
      <c r="A165" s="150">
        <f t="shared" si="3"/>
        <v>12</v>
      </c>
      <c r="B165" t="s">
        <v>2455</v>
      </c>
      <c r="C165" t="s">
        <v>159</v>
      </c>
      <c r="D165" s="20">
        <v>508276</v>
      </c>
      <c r="E165" s="20">
        <v>0</v>
      </c>
      <c r="F165" s="20">
        <v>0</v>
      </c>
      <c r="G165" s="20">
        <v>508276</v>
      </c>
    </row>
    <row r="166" spans="1:8" hidden="1" x14ac:dyDescent="0.2">
      <c r="A166" s="150">
        <f t="shared" si="3"/>
        <v>0</v>
      </c>
      <c r="C166"/>
      <c r="D166" s="20"/>
      <c r="E166" s="20"/>
      <c r="F166" s="20"/>
      <c r="G166" s="20"/>
    </row>
    <row r="167" spans="1:8" ht="15.75" hidden="1" x14ac:dyDescent="0.25">
      <c r="A167" s="214">
        <f t="shared" si="3"/>
        <v>6</v>
      </c>
      <c r="B167" s="24" t="s">
        <v>2282</v>
      </c>
      <c r="C167" s="24" t="s">
        <v>92</v>
      </c>
      <c r="D167" s="20">
        <v>2695124</v>
      </c>
      <c r="E167" s="20">
        <v>3247498</v>
      </c>
      <c r="F167" s="20">
        <v>0</v>
      </c>
      <c r="G167" s="25">
        <v>5942622</v>
      </c>
      <c r="H167" s="27" t="s">
        <v>92</v>
      </c>
    </row>
    <row r="168" spans="1:8" hidden="1" x14ac:dyDescent="0.2">
      <c r="A168" s="150">
        <f t="shared" si="3"/>
        <v>8</v>
      </c>
      <c r="B168" t="s">
        <v>2456</v>
      </c>
      <c r="C168" t="s">
        <v>92</v>
      </c>
      <c r="D168" s="20">
        <v>2695124</v>
      </c>
      <c r="E168" s="20">
        <v>3247498</v>
      </c>
      <c r="F168" s="20">
        <v>0</v>
      </c>
      <c r="G168" s="20">
        <v>5942622</v>
      </c>
    </row>
    <row r="169" spans="1:8" hidden="1" x14ac:dyDescent="0.2">
      <c r="A169" s="150">
        <f t="shared" si="3"/>
        <v>10</v>
      </c>
      <c r="B169" t="s">
        <v>2457</v>
      </c>
      <c r="C169" t="s">
        <v>92</v>
      </c>
      <c r="D169" s="20">
        <v>2695124</v>
      </c>
      <c r="E169" s="20">
        <v>3247498</v>
      </c>
      <c r="F169" s="20">
        <v>0</v>
      </c>
      <c r="G169" s="20">
        <v>5942622</v>
      </c>
    </row>
    <row r="170" spans="1:8" hidden="1" x14ac:dyDescent="0.2">
      <c r="A170" s="150">
        <f t="shared" si="3"/>
        <v>0</v>
      </c>
      <c r="C170"/>
      <c r="D170" s="20"/>
      <c r="E170" s="20"/>
      <c r="F170" s="20"/>
      <c r="G170" s="20"/>
    </row>
    <row r="171" spans="1:8" ht="15.75" hidden="1" x14ac:dyDescent="0.25">
      <c r="A171" s="214">
        <f t="shared" si="3"/>
        <v>6</v>
      </c>
      <c r="B171" s="24" t="s">
        <v>2458</v>
      </c>
      <c r="C171" s="24" t="s">
        <v>2459</v>
      </c>
      <c r="D171" s="20">
        <v>1430169</v>
      </c>
      <c r="E171" s="20">
        <v>0</v>
      </c>
      <c r="F171" s="20">
        <v>0</v>
      </c>
      <c r="G171" s="25">
        <v>1430169</v>
      </c>
      <c r="H171" s="27" t="s">
        <v>92</v>
      </c>
    </row>
    <row r="172" spans="1:8" hidden="1" x14ac:dyDescent="0.2">
      <c r="A172" s="150">
        <f t="shared" si="3"/>
        <v>8</v>
      </c>
      <c r="B172" t="s">
        <v>2460</v>
      </c>
      <c r="C172" t="s">
        <v>2461</v>
      </c>
      <c r="D172" s="20">
        <v>1430169</v>
      </c>
      <c r="E172" s="20">
        <v>0</v>
      </c>
      <c r="F172" s="20">
        <v>0</v>
      </c>
      <c r="G172" s="20">
        <v>1430169</v>
      </c>
    </row>
    <row r="173" spans="1:8" hidden="1" x14ac:dyDescent="0.2">
      <c r="A173" s="150">
        <f t="shared" si="3"/>
        <v>10</v>
      </c>
      <c r="B173" t="s">
        <v>2462</v>
      </c>
      <c r="C173" t="s">
        <v>93</v>
      </c>
      <c r="D173" s="20">
        <v>1430169</v>
      </c>
      <c r="E173" s="20">
        <v>0</v>
      </c>
      <c r="F173" s="20">
        <v>0</v>
      </c>
      <c r="G173" s="20">
        <v>1430169</v>
      </c>
    </row>
    <row r="174" spans="1:8" hidden="1" x14ac:dyDescent="0.2">
      <c r="A174" s="150">
        <f t="shared" si="3"/>
        <v>0</v>
      </c>
      <c r="C174"/>
      <c r="D174" s="20"/>
      <c r="E174" s="20"/>
      <c r="F174" s="20"/>
      <c r="G174" s="20"/>
    </row>
    <row r="175" spans="1:8" ht="15.75" hidden="1" x14ac:dyDescent="0.25">
      <c r="A175" s="214">
        <f t="shared" si="3"/>
        <v>6</v>
      </c>
      <c r="B175" s="24" t="s">
        <v>2283</v>
      </c>
      <c r="C175" s="24" t="s">
        <v>94</v>
      </c>
      <c r="D175" s="20">
        <v>2927500</v>
      </c>
      <c r="E175" s="20">
        <v>0</v>
      </c>
      <c r="F175" s="20">
        <v>0</v>
      </c>
      <c r="G175" s="25">
        <v>2927500</v>
      </c>
      <c r="H175" s="27" t="s">
        <v>94</v>
      </c>
    </row>
    <row r="176" spans="1:8" hidden="1" x14ac:dyDescent="0.2">
      <c r="A176" s="150">
        <f t="shared" si="3"/>
        <v>8</v>
      </c>
      <c r="B176" t="s">
        <v>2463</v>
      </c>
      <c r="C176" t="s">
        <v>2091</v>
      </c>
      <c r="D176" s="20">
        <v>2927500</v>
      </c>
      <c r="E176" s="20">
        <v>0</v>
      </c>
      <c r="F176" s="20">
        <v>0</v>
      </c>
      <c r="G176" s="20">
        <v>2927500</v>
      </c>
    </row>
    <row r="177" spans="1:8" hidden="1" x14ac:dyDescent="0.2">
      <c r="A177" s="150">
        <f t="shared" si="3"/>
        <v>10</v>
      </c>
      <c r="B177" t="s">
        <v>2464</v>
      </c>
      <c r="C177" t="s">
        <v>94</v>
      </c>
      <c r="D177" s="20">
        <v>2927500</v>
      </c>
      <c r="E177" s="20">
        <v>0</v>
      </c>
      <c r="F177" s="20">
        <v>0</v>
      </c>
      <c r="G177" s="20">
        <v>2927500</v>
      </c>
    </row>
    <row r="178" spans="1:8" hidden="1" x14ac:dyDescent="0.2">
      <c r="A178" s="150">
        <f t="shared" si="3"/>
        <v>0</v>
      </c>
      <c r="C178"/>
      <c r="D178" s="20"/>
      <c r="E178" s="20"/>
      <c r="F178" s="20"/>
      <c r="G178" s="20"/>
    </row>
    <row r="179" spans="1:8" ht="15.75" hidden="1" x14ac:dyDescent="0.25">
      <c r="A179" s="214">
        <f t="shared" si="3"/>
        <v>6</v>
      </c>
      <c r="B179" s="24" t="s">
        <v>2284</v>
      </c>
      <c r="C179" s="24" t="s">
        <v>66</v>
      </c>
      <c r="D179" s="20">
        <v>51284106.5</v>
      </c>
      <c r="E179" s="20">
        <v>19104865</v>
      </c>
      <c r="F179" s="20">
        <v>0</v>
      </c>
      <c r="G179" s="25">
        <v>70388971.5</v>
      </c>
      <c r="H179" s="27" t="s">
        <v>66</v>
      </c>
    </row>
    <row r="180" spans="1:8" hidden="1" x14ac:dyDescent="0.2">
      <c r="A180" s="150">
        <f t="shared" si="3"/>
        <v>8</v>
      </c>
      <c r="B180" t="s">
        <v>2465</v>
      </c>
      <c r="C180" t="s">
        <v>66</v>
      </c>
      <c r="D180" s="20">
        <v>51284106.5</v>
      </c>
      <c r="E180" s="20">
        <v>19104865</v>
      </c>
      <c r="F180" s="20">
        <v>0</v>
      </c>
      <c r="G180" s="20">
        <v>70388971.5</v>
      </c>
    </row>
    <row r="181" spans="1:8" hidden="1" x14ac:dyDescent="0.2">
      <c r="A181" s="150">
        <f t="shared" si="3"/>
        <v>10</v>
      </c>
      <c r="B181" t="s">
        <v>2466</v>
      </c>
      <c r="C181" t="s">
        <v>160</v>
      </c>
      <c r="D181" s="20">
        <v>36505254.5</v>
      </c>
      <c r="E181" s="20">
        <v>8804156</v>
      </c>
      <c r="F181" s="20">
        <v>0</v>
      </c>
      <c r="G181" s="20">
        <v>45309410.5</v>
      </c>
    </row>
    <row r="182" spans="1:8" hidden="1" x14ac:dyDescent="0.2">
      <c r="A182" s="150">
        <f t="shared" si="3"/>
        <v>10</v>
      </c>
      <c r="B182" t="s">
        <v>2467</v>
      </c>
      <c r="C182" t="s">
        <v>204</v>
      </c>
      <c r="D182" s="20">
        <v>2521008</v>
      </c>
      <c r="E182" s="20">
        <v>0</v>
      </c>
      <c r="F182" s="20">
        <v>0</v>
      </c>
      <c r="G182" s="20">
        <v>2521008</v>
      </c>
    </row>
    <row r="183" spans="1:8" hidden="1" x14ac:dyDescent="0.2">
      <c r="A183" s="150">
        <f t="shared" si="3"/>
        <v>10</v>
      </c>
      <c r="B183" t="s">
        <v>2468</v>
      </c>
      <c r="C183" t="s">
        <v>161</v>
      </c>
      <c r="D183" s="20">
        <v>12257844</v>
      </c>
      <c r="E183" s="20">
        <v>10300709</v>
      </c>
      <c r="F183" s="20">
        <v>0</v>
      </c>
      <c r="G183" s="20">
        <v>22558553</v>
      </c>
    </row>
    <row r="184" spans="1:8" hidden="1" x14ac:dyDescent="0.2">
      <c r="A184" s="150">
        <f t="shared" si="3"/>
        <v>0</v>
      </c>
      <c r="C184"/>
      <c r="D184" s="20"/>
      <c r="E184" s="20"/>
      <c r="F184" s="20"/>
      <c r="G184" s="20"/>
    </row>
    <row r="185" spans="1:8" hidden="1" x14ac:dyDescent="0.2">
      <c r="A185" s="150">
        <f t="shared" si="3"/>
        <v>4</v>
      </c>
      <c r="B185" t="s">
        <v>2469</v>
      </c>
      <c r="C185" t="s">
        <v>2470</v>
      </c>
      <c r="D185" s="20">
        <v>59193987.18</v>
      </c>
      <c r="E185" s="20">
        <v>17557190.170000002</v>
      </c>
      <c r="F185" s="20">
        <v>0</v>
      </c>
      <c r="G185" s="20">
        <v>76751177.349999994</v>
      </c>
    </row>
    <row r="186" spans="1:8" ht="15.75" hidden="1" x14ac:dyDescent="0.25">
      <c r="A186" s="214">
        <f t="shared" si="3"/>
        <v>6</v>
      </c>
      <c r="B186" s="24" t="s">
        <v>2471</v>
      </c>
      <c r="C186" s="24" t="s">
        <v>1490</v>
      </c>
      <c r="D186" s="20">
        <v>15496</v>
      </c>
      <c r="E186" s="20">
        <v>0</v>
      </c>
      <c r="F186" s="20">
        <v>0</v>
      </c>
      <c r="G186" s="25">
        <v>15496</v>
      </c>
      <c r="H186" s="27" t="s">
        <v>95</v>
      </c>
    </row>
    <row r="187" spans="1:8" hidden="1" x14ac:dyDescent="0.2">
      <c r="A187" s="150">
        <f t="shared" si="3"/>
        <v>8</v>
      </c>
      <c r="B187" t="s">
        <v>2472</v>
      </c>
      <c r="C187" t="s">
        <v>1490</v>
      </c>
      <c r="D187" s="20">
        <v>15496</v>
      </c>
      <c r="E187" s="20">
        <v>0</v>
      </c>
      <c r="F187" s="20">
        <v>0</v>
      </c>
      <c r="G187" s="20">
        <v>15496</v>
      </c>
    </row>
    <row r="188" spans="1:8" hidden="1" x14ac:dyDescent="0.2">
      <c r="A188" s="150">
        <f t="shared" si="3"/>
        <v>10</v>
      </c>
      <c r="B188" t="s">
        <v>2473</v>
      </c>
      <c r="C188" t="s">
        <v>1490</v>
      </c>
      <c r="D188" s="20">
        <v>15496</v>
      </c>
      <c r="E188" s="20">
        <v>0</v>
      </c>
      <c r="F188" s="20">
        <v>0</v>
      </c>
      <c r="G188" s="20">
        <v>15496</v>
      </c>
    </row>
    <row r="189" spans="1:8" hidden="1" x14ac:dyDescent="0.2">
      <c r="A189" s="150">
        <f t="shared" si="3"/>
        <v>0</v>
      </c>
      <c r="C189"/>
      <c r="D189" s="20"/>
      <c r="E189" s="20"/>
      <c r="F189" s="20"/>
      <c r="G189" s="20"/>
    </row>
    <row r="190" spans="1:8" ht="15.75" hidden="1" x14ac:dyDescent="0.25">
      <c r="A190" s="214">
        <f t="shared" si="3"/>
        <v>6</v>
      </c>
      <c r="B190" s="24" t="s">
        <v>2474</v>
      </c>
      <c r="C190" s="24" t="s">
        <v>2475</v>
      </c>
      <c r="D190" s="20">
        <v>25411499</v>
      </c>
      <c r="E190" s="20">
        <v>0</v>
      </c>
      <c r="F190" s="20">
        <v>0</v>
      </c>
      <c r="G190" s="25">
        <v>25411499</v>
      </c>
      <c r="H190" s="27" t="s">
        <v>95</v>
      </c>
    </row>
    <row r="191" spans="1:8" hidden="1" x14ac:dyDescent="0.2">
      <c r="A191" s="150">
        <f t="shared" si="3"/>
        <v>8</v>
      </c>
      <c r="B191" t="s">
        <v>2476</v>
      </c>
      <c r="C191" t="s">
        <v>2082</v>
      </c>
      <c r="D191" s="20">
        <v>25411499</v>
      </c>
      <c r="E191" s="20">
        <v>0</v>
      </c>
      <c r="F191" s="20">
        <v>0</v>
      </c>
      <c r="G191" s="20">
        <v>25411499</v>
      </c>
    </row>
    <row r="192" spans="1:8" hidden="1" x14ac:dyDescent="0.2">
      <c r="A192" s="150">
        <f t="shared" si="3"/>
        <v>10</v>
      </c>
      <c r="B192" t="s">
        <v>2477</v>
      </c>
      <c r="C192" t="s">
        <v>205</v>
      </c>
      <c r="D192" s="20">
        <v>25411499</v>
      </c>
      <c r="E192" s="20">
        <v>0</v>
      </c>
      <c r="F192" s="20">
        <v>0</v>
      </c>
      <c r="G192" s="20">
        <v>25411499</v>
      </c>
    </row>
    <row r="193" spans="1:8" hidden="1" x14ac:dyDescent="0.2">
      <c r="A193" s="150">
        <f t="shared" si="3"/>
        <v>0</v>
      </c>
      <c r="C193"/>
      <c r="D193" s="20"/>
      <c r="E193" s="20"/>
      <c r="F193" s="20"/>
      <c r="G193" s="20"/>
    </row>
    <row r="194" spans="1:8" ht="15.75" hidden="1" x14ac:dyDescent="0.25">
      <c r="A194" s="214">
        <f t="shared" si="3"/>
        <v>6</v>
      </c>
      <c r="B194" s="24" t="s">
        <v>2286</v>
      </c>
      <c r="C194" s="24" t="s">
        <v>724</v>
      </c>
      <c r="D194" s="20">
        <v>5474398</v>
      </c>
      <c r="E194" s="20">
        <v>4792721</v>
      </c>
      <c r="F194" s="20">
        <v>0</v>
      </c>
      <c r="G194" s="25">
        <v>10267119</v>
      </c>
      <c r="H194" s="27" t="s">
        <v>95</v>
      </c>
    </row>
    <row r="195" spans="1:8" hidden="1" x14ac:dyDescent="0.2">
      <c r="A195" s="150">
        <f t="shared" si="3"/>
        <v>8</v>
      </c>
      <c r="B195" t="s">
        <v>2478</v>
      </c>
      <c r="C195" t="s">
        <v>724</v>
      </c>
      <c r="D195" s="20">
        <v>5474398</v>
      </c>
      <c r="E195" s="20">
        <v>4792721</v>
      </c>
      <c r="F195" s="20">
        <v>0</v>
      </c>
      <c r="G195" s="20">
        <v>10267119</v>
      </c>
    </row>
    <row r="196" spans="1:8" hidden="1" x14ac:dyDescent="0.2">
      <c r="A196" s="150">
        <f t="shared" si="3"/>
        <v>10</v>
      </c>
      <c r="B196" t="s">
        <v>2479</v>
      </c>
      <c r="C196" t="s">
        <v>162</v>
      </c>
      <c r="D196" s="20">
        <v>5474398</v>
      </c>
      <c r="E196" s="20">
        <v>4792721</v>
      </c>
      <c r="F196" s="20">
        <v>0</v>
      </c>
      <c r="G196" s="20">
        <v>10267119</v>
      </c>
    </row>
    <row r="197" spans="1:8" hidden="1" x14ac:dyDescent="0.2">
      <c r="A197" s="150">
        <f t="shared" ref="A197:A260" si="4">+LEN(B197)</f>
        <v>0</v>
      </c>
      <c r="C197"/>
      <c r="D197" s="20"/>
      <c r="E197" s="20"/>
      <c r="F197" s="20"/>
      <c r="G197" s="20"/>
    </row>
    <row r="198" spans="1:8" ht="15.75" hidden="1" x14ac:dyDescent="0.25">
      <c r="A198" s="214">
        <f t="shared" si="4"/>
        <v>6</v>
      </c>
      <c r="B198" s="24" t="s">
        <v>2288</v>
      </c>
      <c r="C198" s="24" t="s">
        <v>110</v>
      </c>
      <c r="D198" s="20">
        <v>12090545.18</v>
      </c>
      <c r="E198" s="20">
        <v>3729199.17</v>
      </c>
      <c r="F198" s="20">
        <v>0</v>
      </c>
      <c r="G198" s="25">
        <v>15819744.35</v>
      </c>
      <c r="H198" s="27" t="s">
        <v>95</v>
      </c>
    </row>
    <row r="199" spans="1:8" hidden="1" x14ac:dyDescent="0.2">
      <c r="A199" s="150">
        <f t="shared" si="4"/>
        <v>8</v>
      </c>
      <c r="B199" t="s">
        <v>2480</v>
      </c>
      <c r="C199" t="s">
        <v>2481</v>
      </c>
      <c r="D199" s="20">
        <v>12090545.18</v>
      </c>
      <c r="E199" s="20">
        <v>3729199.17</v>
      </c>
      <c r="F199" s="20">
        <v>0</v>
      </c>
      <c r="G199" s="20">
        <v>15819744.35</v>
      </c>
    </row>
    <row r="200" spans="1:8" hidden="1" x14ac:dyDescent="0.2">
      <c r="A200" s="150">
        <f t="shared" si="4"/>
        <v>10</v>
      </c>
      <c r="B200" t="s">
        <v>2482</v>
      </c>
      <c r="C200" t="s">
        <v>110</v>
      </c>
      <c r="D200" s="20">
        <v>12090545.18</v>
      </c>
      <c r="E200" s="20">
        <v>3729199.17</v>
      </c>
      <c r="F200" s="20">
        <v>0</v>
      </c>
      <c r="G200" s="20">
        <v>15819744.35</v>
      </c>
    </row>
    <row r="201" spans="1:8" hidden="1" x14ac:dyDescent="0.2">
      <c r="A201" s="150">
        <f t="shared" si="4"/>
        <v>0</v>
      </c>
      <c r="C201"/>
      <c r="D201" s="20"/>
      <c r="E201" s="20"/>
      <c r="F201" s="20"/>
      <c r="G201" s="20"/>
    </row>
    <row r="202" spans="1:8" ht="15.75" hidden="1" x14ac:dyDescent="0.25">
      <c r="A202" s="214">
        <f t="shared" si="4"/>
        <v>6</v>
      </c>
      <c r="B202" s="24" t="s">
        <v>2290</v>
      </c>
      <c r="C202" s="24" t="s">
        <v>394</v>
      </c>
      <c r="D202" s="20">
        <v>16156876</v>
      </c>
      <c r="E202" s="20">
        <v>8967872</v>
      </c>
      <c r="F202" s="20">
        <v>0</v>
      </c>
      <c r="G202" s="25">
        <v>25124748</v>
      </c>
      <c r="H202" s="27" t="s">
        <v>95</v>
      </c>
    </row>
    <row r="203" spans="1:8" hidden="1" x14ac:dyDescent="0.2">
      <c r="A203" s="150">
        <f t="shared" si="4"/>
        <v>8</v>
      </c>
      <c r="B203" t="s">
        <v>2483</v>
      </c>
      <c r="C203" t="s">
        <v>2484</v>
      </c>
      <c r="D203" s="20">
        <v>16156876</v>
      </c>
      <c r="E203" s="20">
        <v>8967872</v>
      </c>
      <c r="F203" s="20">
        <v>0</v>
      </c>
      <c r="G203" s="20">
        <v>25124748</v>
      </c>
    </row>
    <row r="204" spans="1:8" hidden="1" x14ac:dyDescent="0.2">
      <c r="A204" s="150">
        <f t="shared" si="4"/>
        <v>10</v>
      </c>
      <c r="B204" t="s">
        <v>2485</v>
      </c>
      <c r="C204" t="s">
        <v>2484</v>
      </c>
      <c r="D204" s="20">
        <v>16156876</v>
      </c>
      <c r="E204" s="20">
        <v>8967872</v>
      </c>
      <c r="F204" s="20">
        <v>0</v>
      </c>
      <c r="G204" s="20">
        <v>25124748</v>
      </c>
    </row>
    <row r="205" spans="1:8" hidden="1" x14ac:dyDescent="0.2">
      <c r="A205" s="150">
        <f t="shared" si="4"/>
        <v>12</v>
      </c>
      <c r="B205" t="s">
        <v>2486</v>
      </c>
      <c r="C205" t="s">
        <v>165</v>
      </c>
      <c r="D205" s="20">
        <v>2636912</v>
      </c>
      <c r="E205" s="20">
        <v>1661975</v>
      </c>
      <c r="F205" s="20">
        <v>0</v>
      </c>
      <c r="G205" s="20">
        <v>4298887</v>
      </c>
    </row>
    <row r="206" spans="1:8" hidden="1" x14ac:dyDescent="0.2">
      <c r="A206" s="150">
        <f t="shared" si="4"/>
        <v>12</v>
      </c>
      <c r="B206" t="s">
        <v>2487</v>
      </c>
      <c r="C206" t="s">
        <v>166</v>
      </c>
      <c r="D206" s="20">
        <v>10317819</v>
      </c>
      <c r="E206" s="20">
        <v>4985927</v>
      </c>
      <c r="F206" s="20">
        <v>0</v>
      </c>
      <c r="G206" s="20">
        <v>15303746</v>
      </c>
    </row>
    <row r="207" spans="1:8" hidden="1" x14ac:dyDescent="0.2">
      <c r="A207" s="150">
        <f t="shared" si="4"/>
        <v>12</v>
      </c>
      <c r="B207" t="s">
        <v>2488</v>
      </c>
      <c r="C207" t="s">
        <v>167</v>
      </c>
      <c r="D207" s="20">
        <v>1752822</v>
      </c>
      <c r="E207" s="20">
        <v>1492380</v>
      </c>
      <c r="F207" s="20">
        <v>0</v>
      </c>
      <c r="G207" s="20">
        <v>3245202</v>
      </c>
    </row>
    <row r="208" spans="1:8" hidden="1" x14ac:dyDescent="0.2">
      <c r="A208" s="150">
        <f t="shared" si="4"/>
        <v>12</v>
      </c>
      <c r="B208" t="s">
        <v>2489</v>
      </c>
      <c r="C208" t="s">
        <v>168</v>
      </c>
      <c r="D208" s="20">
        <v>863718</v>
      </c>
      <c r="E208" s="20">
        <v>664790</v>
      </c>
      <c r="F208" s="20">
        <v>0</v>
      </c>
      <c r="G208" s="20">
        <v>1528508</v>
      </c>
    </row>
    <row r="209" spans="1:8" hidden="1" x14ac:dyDescent="0.2">
      <c r="A209" s="150">
        <f t="shared" si="4"/>
        <v>12</v>
      </c>
      <c r="B209" t="s">
        <v>2490</v>
      </c>
      <c r="C209" t="s">
        <v>169</v>
      </c>
      <c r="D209" s="20">
        <v>585605</v>
      </c>
      <c r="E209" s="20">
        <v>162800</v>
      </c>
      <c r="F209" s="20">
        <v>0</v>
      </c>
      <c r="G209" s="20">
        <v>748405</v>
      </c>
    </row>
    <row r="210" spans="1:8" hidden="1" x14ac:dyDescent="0.2">
      <c r="A210" s="150">
        <f t="shared" si="4"/>
        <v>0</v>
      </c>
      <c r="C210"/>
      <c r="D210" s="20"/>
      <c r="E210" s="20"/>
      <c r="F210" s="20"/>
      <c r="G210" s="20"/>
    </row>
    <row r="211" spans="1:8" ht="15.75" hidden="1" x14ac:dyDescent="0.25">
      <c r="A211" s="214">
        <f t="shared" si="4"/>
        <v>6</v>
      </c>
      <c r="B211" s="24" t="s">
        <v>2292</v>
      </c>
      <c r="C211" s="24" t="s">
        <v>2491</v>
      </c>
      <c r="D211" s="20">
        <v>45173</v>
      </c>
      <c r="E211" s="20">
        <v>67398</v>
      </c>
      <c r="F211" s="20">
        <v>0</v>
      </c>
      <c r="G211" s="25">
        <v>112571</v>
      </c>
      <c r="H211" s="27" t="s">
        <v>95</v>
      </c>
    </row>
    <row r="212" spans="1:8" hidden="1" x14ac:dyDescent="0.2">
      <c r="A212" s="150">
        <f t="shared" si="4"/>
        <v>8</v>
      </c>
      <c r="B212" t="s">
        <v>2492</v>
      </c>
      <c r="C212" t="s">
        <v>173</v>
      </c>
      <c r="D212" s="20">
        <v>16413</v>
      </c>
      <c r="E212" s="20">
        <v>2688</v>
      </c>
      <c r="F212" s="20">
        <v>0</v>
      </c>
      <c r="G212" s="20">
        <v>19101</v>
      </c>
    </row>
    <row r="213" spans="1:8" hidden="1" x14ac:dyDescent="0.2">
      <c r="A213" s="150">
        <f t="shared" si="4"/>
        <v>10</v>
      </c>
      <c r="B213" t="s">
        <v>2493</v>
      </c>
      <c r="C213" t="s">
        <v>173</v>
      </c>
      <c r="D213" s="20">
        <v>16413</v>
      </c>
      <c r="E213" s="20">
        <v>2688</v>
      </c>
      <c r="F213" s="20">
        <v>0</v>
      </c>
      <c r="G213" s="20">
        <v>19101</v>
      </c>
    </row>
    <row r="214" spans="1:8" hidden="1" x14ac:dyDescent="0.2">
      <c r="A214" s="150">
        <f t="shared" si="4"/>
        <v>0</v>
      </c>
      <c r="C214"/>
      <c r="D214" s="20"/>
      <c r="E214" s="20"/>
      <c r="F214" s="20"/>
      <c r="G214" s="20"/>
    </row>
    <row r="215" spans="1:8" hidden="1" x14ac:dyDescent="0.2">
      <c r="A215" s="150">
        <f t="shared" si="4"/>
        <v>8</v>
      </c>
      <c r="B215" t="s">
        <v>2494</v>
      </c>
      <c r="C215" t="s">
        <v>174</v>
      </c>
      <c r="D215" s="20">
        <v>28760</v>
      </c>
      <c r="E215" s="20">
        <v>64710</v>
      </c>
      <c r="F215" s="20">
        <v>0</v>
      </c>
      <c r="G215" s="20">
        <v>93470</v>
      </c>
    </row>
    <row r="216" spans="1:8" hidden="1" x14ac:dyDescent="0.2">
      <c r="A216" s="150">
        <f t="shared" si="4"/>
        <v>10</v>
      </c>
      <c r="B216" t="s">
        <v>2495</v>
      </c>
      <c r="C216" t="s">
        <v>174</v>
      </c>
      <c r="D216" s="20">
        <v>28760</v>
      </c>
      <c r="E216" s="20">
        <v>64710</v>
      </c>
      <c r="F216" s="20">
        <v>0</v>
      </c>
      <c r="G216" s="20">
        <v>93470</v>
      </c>
    </row>
    <row r="217" spans="1:8" hidden="1" x14ac:dyDescent="0.2">
      <c r="A217" s="150">
        <f t="shared" si="4"/>
        <v>0</v>
      </c>
      <c r="C217"/>
      <c r="D217" s="20"/>
      <c r="E217" s="20"/>
      <c r="F217" s="20"/>
      <c r="G217" s="20"/>
    </row>
    <row r="218" spans="1:8" hidden="1" x14ac:dyDescent="0.2">
      <c r="A218" s="150">
        <f t="shared" si="4"/>
        <v>2</v>
      </c>
      <c r="B218" t="s">
        <v>2496</v>
      </c>
      <c r="C218" t="s">
        <v>2497</v>
      </c>
      <c r="D218" s="20">
        <v>172648032</v>
      </c>
      <c r="E218" s="20">
        <v>51454069.5</v>
      </c>
      <c r="F218" s="20">
        <v>0</v>
      </c>
      <c r="G218" s="20">
        <v>224102101.5</v>
      </c>
    </row>
    <row r="219" spans="1:8" hidden="1" x14ac:dyDescent="0.2">
      <c r="A219" s="150">
        <f t="shared" si="4"/>
        <v>4</v>
      </c>
      <c r="B219" t="s">
        <v>2498</v>
      </c>
      <c r="C219" t="s">
        <v>2419</v>
      </c>
      <c r="D219" s="20">
        <v>172648032</v>
      </c>
      <c r="E219" s="20">
        <v>51454069.5</v>
      </c>
      <c r="F219" s="20">
        <v>0</v>
      </c>
      <c r="G219" s="20">
        <v>224102101.5</v>
      </c>
    </row>
    <row r="220" spans="1:8" ht="15.75" hidden="1" x14ac:dyDescent="0.25">
      <c r="A220" s="214">
        <f t="shared" si="4"/>
        <v>6</v>
      </c>
      <c r="B220" s="24" t="s">
        <v>2294</v>
      </c>
      <c r="C220" s="24" t="s">
        <v>65</v>
      </c>
      <c r="D220" s="20">
        <v>12380000</v>
      </c>
      <c r="E220" s="20">
        <v>8400000</v>
      </c>
      <c r="F220" s="20">
        <v>0</v>
      </c>
      <c r="G220" s="25">
        <v>20780000</v>
      </c>
      <c r="H220" s="27" t="s">
        <v>65</v>
      </c>
    </row>
    <row r="221" spans="1:8" hidden="1" x14ac:dyDescent="0.2">
      <c r="A221" s="150">
        <f t="shared" si="4"/>
        <v>8</v>
      </c>
      <c r="B221" t="s">
        <v>2499</v>
      </c>
      <c r="C221" t="s">
        <v>65</v>
      </c>
      <c r="D221" s="20">
        <v>12380000</v>
      </c>
      <c r="E221" s="20">
        <v>8400000</v>
      </c>
      <c r="F221" s="20">
        <v>0</v>
      </c>
      <c r="G221" s="20">
        <v>20780000</v>
      </c>
    </row>
    <row r="222" spans="1:8" hidden="1" x14ac:dyDescent="0.2">
      <c r="A222" s="150">
        <f t="shared" si="4"/>
        <v>10</v>
      </c>
      <c r="B222" t="s">
        <v>2500</v>
      </c>
      <c r="C222" t="s">
        <v>176</v>
      </c>
      <c r="D222" s="20">
        <v>12380000</v>
      </c>
      <c r="E222" s="20">
        <v>8400000</v>
      </c>
      <c r="F222" s="20">
        <v>0</v>
      </c>
      <c r="G222" s="20">
        <v>20780000</v>
      </c>
    </row>
    <row r="223" spans="1:8" hidden="1" x14ac:dyDescent="0.2">
      <c r="A223" s="150">
        <f t="shared" si="4"/>
        <v>0</v>
      </c>
      <c r="C223"/>
      <c r="D223" s="20"/>
      <c r="E223" s="20"/>
      <c r="F223" s="20"/>
      <c r="G223" s="20"/>
    </row>
    <row r="224" spans="1:8" ht="15.75" hidden="1" x14ac:dyDescent="0.25">
      <c r="A224" s="214">
        <f t="shared" si="4"/>
        <v>6</v>
      </c>
      <c r="B224" s="24" t="s">
        <v>2296</v>
      </c>
      <c r="C224" s="24" t="s">
        <v>914</v>
      </c>
      <c r="D224" s="20">
        <v>160268032</v>
      </c>
      <c r="E224" s="20">
        <v>43054069.5</v>
      </c>
      <c r="F224" s="20">
        <v>0</v>
      </c>
      <c r="G224" s="25">
        <v>203322101.5</v>
      </c>
      <c r="H224" s="27" t="s">
        <v>68</v>
      </c>
    </row>
    <row r="225" spans="1:8" hidden="1" x14ac:dyDescent="0.2">
      <c r="A225" s="150">
        <f t="shared" si="4"/>
        <v>8</v>
      </c>
      <c r="B225" t="s">
        <v>2501</v>
      </c>
      <c r="C225" t="s">
        <v>914</v>
      </c>
      <c r="D225" s="20">
        <v>160268032</v>
      </c>
      <c r="E225" s="20">
        <v>43054069.5</v>
      </c>
      <c r="F225" s="20">
        <v>0</v>
      </c>
      <c r="G225" s="20">
        <v>203322101.5</v>
      </c>
    </row>
    <row r="226" spans="1:8" hidden="1" x14ac:dyDescent="0.2">
      <c r="A226" s="150">
        <f t="shared" si="4"/>
        <v>10</v>
      </c>
      <c r="B226" t="s">
        <v>2502</v>
      </c>
      <c r="C226" t="s">
        <v>177</v>
      </c>
      <c r="D226" s="20">
        <v>160268032</v>
      </c>
      <c r="E226" s="20">
        <v>43054069.5</v>
      </c>
      <c r="F226" s="20">
        <v>0</v>
      </c>
      <c r="G226" s="20">
        <v>203322101.5</v>
      </c>
    </row>
    <row r="227" spans="1:8" hidden="1" x14ac:dyDescent="0.2">
      <c r="A227" s="150">
        <f t="shared" si="4"/>
        <v>0</v>
      </c>
      <c r="C227"/>
      <c r="D227" s="20"/>
      <c r="E227" s="20"/>
      <c r="F227" s="20"/>
      <c r="G227" s="20"/>
    </row>
    <row r="228" spans="1:8" hidden="1" x14ac:dyDescent="0.2">
      <c r="A228" s="150">
        <f t="shared" si="4"/>
        <v>2</v>
      </c>
      <c r="B228" t="s">
        <v>2503</v>
      </c>
      <c r="C228" t="s">
        <v>2504</v>
      </c>
      <c r="D228" s="20">
        <v>59984892.110000007</v>
      </c>
      <c r="E228" s="20">
        <v>11408978.41</v>
      </c>
      <c r="F228" s="20">
        <v>0</v>
      </c>
      <c r="G228" s="20">
        <v>71393870.520000011</v>
      </c>
    </row>
    <row r="229" spans="1:8" hidden="1" x14ac:dyDescent="0.2">
      <c r="A229" s="150">
        <f t="shared" si="4"/>
        <v>4</v>
      </c>
      <c r="B229" t="s">
        <v>2505</v>
      </c>
      <c r="C229" t="s">
        <v>2506</v>
      </c>
      <c r="D229" s="20">
        <v>59984892.110000007</v>
      </c>
      <c r="E229" s="20">
        <v>11408978.41</v>
      </c>
      <c r="F229" s="20">
        <v>0</v>
      </c>
      <c r="G229" s="20">
        <v>71393870.520000011</v>
      </c>
    </row>
    <row r="230" spans="1:8" ht="15.75" hidden="1" x14ac:dyDescent="0.25">
      <c r="A230" s="214">
        <f t="shared" si="4"/>
        <v>6</v>
      </c>
      <c r="B230" s="24" t="s">
        <v>2299</v>
      </c>
      <c r="C230" s="24" t="s">
        <v>2507</v>
      </c>
      <c r="D230" s="20">
        <v>2302193.9</v>
      </c>
      <c r="E230" s="20">
        <v>460438.78</v>
      </c>
      <c r="F230" s="20">
        <v>0</v>
      </c>
      <c r="G230" s="25">
        <v>2762632.6799999997</v>
      </c>
      <c r="H230" s="27" t="s">
        <v>97</v>
      </c>
    </row>
    <row r="231" spans="1:8" hidden="1" x14ac:dyDescent="0.2">
      <c r="A231" s="150">
        <f t="shared" si="4"/>
        <v>8</v>
      </c>
      <c r="B231" t="s">
        <v>2508</v>
      </c>
      <c r="C231" t="s">
        <v>2509</v>
      </c>
      <c r="D231" s="20">
        <v>2302193.9</v>
      </c>
      <c r="E231" s="20">
        <v>460438.78</v>
      </c>
      <c r="F231" s="20">
        <v>0</v>
      </c>
      <c r="G231" s="20">
        <v>2762632.6799999997</v>
      </c>
    </row>
    <row r="232" spans="1:8" hidden="1" x14ac:dyDescent="0.2">
      <c r="A232" s="150">
        <f t="shared" si="4"/>
        <v>10</v>
      </c>
      <c r="B232" t="s">
        <v>2510</v>
      </c>
      <c r="C232" t="s">
        <v>182</v>
      </c>
      <c r="D232" s="20">
        <v>1370413.75</v>
      </c>
      <c r="E232" s="20">
        <v>274082.75</v>
      </c>
      <c r="F232" s="20">
        <v>0</v>
      </c>
      <c r="G232" s="20">
        <v>1644496.5</v>
      </c>
    </row>
    <row r="233" spans="1:8" hidden="1" x14ac:dyDescent="0.2">
      <c r="A233" s="150">
        <f t="shared" si="4"/>
        <v>10</v>
      </c>
      <c r="B233" t="s">
        <v>2511</v>
      </c>
      <c r="C233" t="s">
        <v>111</v>
      </c>
      <c r="D233" s="20">
        <v>931780.15</v>
      </c>
      <c r="E233" s="20">
        <v>186356.03</v>
      </c>
      <c r="F233" s="20">
        <v>0</v>
      </c>
      <c r="G233" s="20">
        <v>1118136.18</v>
      </c>
    </row>
    <row r="234" spans="1:8" hidden="1" x14ac:dyDescent="0.2">
      <c r="A234" s="150">
        <f t="shared" si="4"/>
        <v>0</v>
      </c>
      <c r="C234"/>
      <c r="D234" s="20"/>
      <c r="E234" s="20"/>
      <c r="F234" s="20"/>
      <c r="G234" s="20"/>
    </row>
    <row r="235" spans="1:8" ht="15.75" hidden="1" x14ac:dyDescent="0.25">
      <c r="A235" s="214">
        <f t="shared" si="4"/>
        <v>6</v>
      </c>
      <c r="B235" s="24" t="s">
        <v>2300</v>
      </c>
      <c r="C235" s="24" t="s">
        <v>942</v>
      </c>
      <c r="D235" s="20">
        <v>619731.69999999995</v>
      </c>
      <c r="E235" s="20">
        <v>123946.34</v>
      </c>
      <c r="F235" s="20">
        <v>0</v>
      </c>
      <c r="G235" s="25">
        <v>743678.03999999992</v>
      </c>
      <c r="H235" s="27" t="s">
        <v>97</v>
      </c>
    </row>
    <row r="236" spans="1:8" hidden="1" x14ac:dyDescent="0.2">
      <c r="A236" s="150">
        <f t="shared" si="4"/>
        <v>8</v>
      </c>
      <c r="B236" t="s">
        <v>2512</v>
      </c>
      <c r="C236" t="s">
        <v>944</v>
      </c>
      <c r="D236" s="20">
        <v>619731.69999999995</v>
      </c>
      <c r="E236" s="20">
        <v>123946.34</v>
      </c>
      <c r="F236" s="20">
        <v>0</v>
      </c>
      <c r="G236" s="20">
        <v>743678.03999999992</v>
      </c>
    </row>
    <row r="237" spans="1:8" hidden="1" x14ac:dyDescent="0.2">
      <c r="A237" s="150">
        <f t="shared" si="4"/>
        <v>10</v>
      </c>
      <c r="B237" t="s">
        <v>2513</v>
      </c>
      <c r="C237" t="s">
        <v>184</v>
      </c>
      <c r="D237" s="20">
        <v>619731.69999999995</v>
      </c>
      <c r="E237" s="20">
        <v>123946.34</v>
      </c>
      <c r="F237" s="20">
        <v>0</v>
      </c>
      <c r="G237" s="20">
        <v>743678.03999999992</v>
      </c>
    </row>
    <row r="238" spans="1:8" hidden="1" x14ac:dyDescent="0.2">
      <c r="A238" s="150">
        <f t="shared" si="4"/>
        <v>0</v>
      </c>
      <c r="C238"/>
      <c r="D238" s="20"/>
      <c r="E238" s="20"/>
      <c r="F238" s="20"/>
      <c r="G238" s="20"/>
    </row>
    <row r="239" spans="1:8" ht="15.75" hidden="1" x14ac:dyDescent="0.25">
      <c r="A239" s="214">
        <f t="shared" si="4"/>
        <v>6</v>
      </c>
      <c r="B239" s="24" t="s">
        <v>2301</v>
      </c>
      <c r="C239" s="24" t="s">
        <v>27</v>
      </c>
      <c r="D239" s="20">
        <v>8444949.75</v>
      </c>
      <c r="E239" s="20">
        <v>1688989.9500000002</v>
      </c>
      <c r="F239" s="20">
        <v>0</v>
      </c>
      <c r="G239" s="25">
        <v>10133939.699999999</v>
      </c>
      <c r="H239" s="27" t="s">
        <v>97</v>
      </c>
    </row>
    <row r="240" spans="1:8" hidden="1" x14ac:dyDescent="0.2">
      <c r="A240" s="150">
        <f t="shared" si="4"/>
        <v>8</v>
      </c>
      <c r="B240" t="s">
        <v>2514</v>
      </c>
      <c r="C240" t="s">
        <v>2515</v>
      </c>
      <c r="D240" s="20">
        <v>3202107.0500000003</v>
      </c>
      <c r="E240" s="20">
        <v>640421.41</v>
      </c>
      <c r="F240" s="20">
        <v>0</v>
      </c>
      <c r="G240" s="20">
        <v>3842528.4600000004</v>
      </c>
    </row>
    <row r="241" spans="1:8" hidden="1" x14ac:dyDescent="0.2">
      <c r="A241" s="150">
        <f t="shared" si="4"/>
        <v>10</v>
      </c>
      <c r="B241" t="s">
        <v>2516</v>
      </c>
      <c r="C241" t="s">
        <v>187</v>
      </c>
      <c r="D241" s="20">
        <v>3202107.0500000003</v>
      </c>
      <c r="E241" s="20">
        <v>640421.41</v>
      </c>
      <c r="F241" s="20">
        <v>0</v>
      </c>
      <c r="G241" s="20">
        <v>3842528.4600000004</v>
      </c>
    </row>
    <row r="242" spans="1:8" hidden="1" x14ac:dyDescent="0.2">
      <c r="A242" s="150">
        <f t="shared" si="4"/>
        <v>0</v>
      </c>
      <c r="C242"/>
      <c r="D242" s="20"/>
      <c r="E242" s="20"/>
      <c r="F242" s="20"/>
      <c r="G242" s="20"/>
    </row>
    <row r="243" spans="1:8" hidden="1" x14ac:dyDescent="0.2">
      <c r="A243" s="150">
        <f t="shared" si="4"/>
        <v>8</v>
      </c>
      <c r="B243" t="s">
        <v>2517</v>
      </c>
      <c r="C243" t="s">
        <v>952</v>
      </c>
      <c r="D243" s="20">
        <v>5242842.7</v>
      </c>
      <c r="E243" s="20">
        <v>1048568.54</v>
      </c>
      <c r="F243" s="20">
        <v>0</v>
      </c>
      <c r="G243" s="20">
        <v>6291411.2400000002</v>
      </c>
    </row>
    <row r="244" spans="1:8" hidden="1" x14ac:dyDescent="0.2">
      <c r="A244" s="150">
        <f t="shared" si="4"/>
        <v>10</v>
      </c>
      <c r="B244" t="s">
        <v>2518</v>
      </c>
      <c r="C244" t="s">
        <v>188</v>
      </c>
      <c r="D244" s="20">
        <v>5242842.7</v>
      </c>
      <c r="E244" s="20">
        <v>1048568.54</v>
      </c>
      <c r="F244" s="20">
        <v>0</v>
      </c>
      <c r="G244" s="20">
        <v>6291411.2400000002</v>
      </c>
    </row>
    <row r="245" spans="1:8" hidden="1" x14ac:dyDescent="0.2">
      <c r="A245" s="150">
        <f t="shared" si="4"/>
        <v>0</v>
      </c>
      <c r="C245"/>
      <c r="D245" s="20"/>
      <c r="E245" s="20"/>
      <c r="F245" s="20"/>
      <c r="G245" s="20"/>
    </row>
    <row r="246" spans="1:8" ht="15.75" hidden="1" x14ac:dyDescent="0.25">
      <c r="A246" s="214">
        <f t="shared" si="4"/>
        <v>6</v>
      </c>
      <c r="B246" s="24" t="s">
        <v>2302</v>
      </c>
      <c r="C246" s="24" t="s">
        <v>961</v>
      </c>
      <c r="D246" s="20">
        <v>48618016.760000005</v>
      </c>
      <c r="E246" s="20">
        <v>9135603.3399999999</v>
      </c>
      <c r="F246" s="20">
        <v>0</v>
      </c>
      <c r="G246" s="25">
        <v>57753620.100000009</v>
      </c>
      <c r="H246" s="27" t="s">
        <v>97</v>
      </c>
    </row>
    <row r="247" spans="1:8" hidden="1" x14ac:dyDescent="0.2">
      <c r="A247" s="150">
        <f t="shared" si="4"/>
        <v>8</v>
      </c>
      <c r="B247" t="s">
        <v>2519</v>
      </c>
      <c r="C247" t="s">
        <v>189</v>
      </c>
      <c r="D247" s="20">
        <v>48618016.760000005</v>
      </c>
      <c r="E247" s="20">
        <v>9135603.3399999999</v>
      </c>
      <c r="F247" s="20">
        <v>0</v>
      </c>
      <c r="G247" s="20">
        <v>57753620.100000009</v>
      </c>
    </row>
    <row r="248" spans="1:8" hidden="1" x14ac:dyDescent="0.2">
      <c r="A248" s="150">
        <f t="shared" si="4"/>
        <v>10</v>
      </c>
      <c r="B248" t="s">
        <v>2520</v>
      </c>
      <c r="C248" t="s">
        <v>189</v>
      </c>
      <c r="D248" s="20">
        <v>48618016.760000005</v>
      </c>
      <c r="E248" s="20">
        <v>9135603.3399999999</v>
      </c>
      <c r="F248" s="20">
        <v>0</v>
      </c>
      <c r="G248" s="20">
        <v>57753620.100000009</v>
      </c>
    </row>
    <row r="249" spans="1:8" hidden="1" x14ac:dyDescent="0.2">
      <c r="A249" s="150">
        <f t="shared" si="4"/>
        <v>0</v>
      </c>
      <c r="C249"/>
      <c r="D249" s="20"/>
      <c r="E249" s="20"/>
      <c r="F249" s="20"/>
      <c r="G249" s="20"/>
    </row>
    <row r="250" spans="1:8" hidden="1" x14ac:dyDescent="0.2">
      <c r="A250" s="150">
        <f t="shared" si="4"/>
        <v>2</v>
      </c>
      <c r="B250" t="s">
        <v>2521</v>
      </c>
      <c r="C250" t="s">
        <v>98</v>
      </c>
      <c r="D250" s="20">
        <v>199843562.22</v>
      </c>
      <c r="E250" s="20">
        <v>0</v>
      </c>
      <c r="F250" s="20">
        <v>0</v>
      </c>
      <c r="G250" s="20">
        <v>199843562.22</v>
      </c>
    </row>
    <row r="251" spans="1:8" hidden="1" x14ac:dyDescent="0.2">
      <c r="A251" s="150">
        <f t="shared" si="4"/>
        <v>4</v>
      </c>
      <c r="B251" t="s">
        <v>2522</v>
      </c>
      <c r="C251" t="s">
        <v>1801</v>
      </c>
      <c r="D251" s="20">
        <v>199072664</v>
      </c>
      <c r="E251" s="20">
        <v>0</v>
      </c>
      <c r="F251" s="20">
        <v>0</v>
      </c>
      <c r="G251" s="20">
        <v>199072664</v>
      </c>
    </row>
    <row r="252" spans="1:8" ht="15.75" x14ac:dyDescent="0.25">
      <c r="A252" s="214">
        <f t="shared" si="4"/>
        <v>6</v>
      </c>
      <c r="B252" s="24" t="s">
        <v>2523</v>
      </c>
      <c r="C252" s="24" t="s">
        <v>2524</v>
      </c>
      <c r="D252" s="20">
        <v>199072664</v>
      </c>
      <c r="E252" s="20">
        <v>0</v>
      </c>
      <c r="F252" s="20">
        <v>0</v>
      </c>
      <c r="G252" s="25">
        <v>199072664</v>
      </c>
      <c r="H252" s="27" t="s">
        <v>95</v>
      </c>
    </row>
    <row r="253" spans="1:8" hidden="1" x14ac:dyDescent="0.2">
      <c r="A253" s="150">
        <f t="shared" si="4"/>
        <v>8</v>
      </c>
      <c r="B253" t="s">
        <v>2525</v>
      </c>
      <c r="C253" t="s">
        <v>1492</v>
      </c>
      <c r="D253" s="20">
        <v>199072664</v>
      </c>
      <c r="E253" s="20">
        <v>0</v>
      </c>
      <c r="F253" s="20">
        <v>0</v>
      </c>
      <c r="G253" s="20">
        <v>199072664</v>
      </c>
    </row>
    <row r="254" spans="1:8" hidden="1" x14ac:dyDescent="0.2">
      <c r="A254" s="150">
        <f t="shared" si="4"/>
        <v>9</v>
      </c>
      <c r="B254" t="s">
        <v>2526</v>
      </c>
      <c r="C254" t="s">
        <v>1492</v>
      </c>
      <c r="D254" s="20">
        <v>199072664</v>
      </c>
      <c r="E254" s="20">
        <v>0</v>
      </c>
      <c r="F254" s="20">
        <v>0</v>
      </c>
      <c r="G254" s="20">
        <v>199072664</v>
      </c>
    </row>
    <row r="255" spans="1:8" hidden="1" x14ac:dyDescent="0.2">
      <c r="A255" s="150">
        <f t="shared" si="4"/>
        <v>0</v>
      </c>
      <c r="C255"/>
      <c r="D255" s="20"/>
      <c r="E255" s="20"/>
      <c r="F255" s="20"/>
      <c r="G255" s="20"/>
    </row>
    <row r="256" spans="1:8" hidden="1" x14ac:dyDescent="0.2">
      <c r="A256" s="150">
        <f t="shared" si="4"/>
        <v>4</v>
      </c>
      <c r="B256" t="s">
        <v>2527</v>
      </c>
      <c r="C256" t="s">
        <v>1616</v>
      </c>
      <c r="D256" s="20">
        <v>770898.22</v>
      </c>
      <c r="E256" s="20">
        <v>0</v>
      </c>
      <c r="F256" s="20">
        <v>0</v>
      </c>
      <c r="G256" s="20">
        <v>770898.22</v>
      </c>
    </row>
    <row r="257" spans="1:8" ht="15.75" hidden="1" x14ac:dyDescent="0.25">
      <c r="A257" s="214">
        <f t="shared" si="4"/>
        <v>6</v>
      </c>
      <c r="B257" s="24" t="s">
        <v>2307</v>
      </c>
      <c r="C257" s="24" t="s">
        <v>193</v>
      </c>
      <c r="D257" s="20">
        <v>770898.22</v>
      </c>
      <c r="E257" s="20">
        <v>0</v>
      </c>
      <c r="F257" s="20">
        <v>0</v>
      </c>
      <c r="G257" s="25">
        <v>770898.22</v>
      </c>
      <c r="H257" s="27" t="s">
        <v>96</v>
      </c>
    </row>
    <row r="258" spans="1:8" hidden="1" x14ac:dyDescent="0.2">
      <c r="A258" s="150">
        <f t="shared" si="4"/>
        <v>8</v>
      </c>
      <c r="B258" t="s">
        <v>2528</v>
      </c>
      <c r="C258" t="s">
        <v>2529</v>
      </c>
      <c r="D258" s="20">
        <v>770898.22</v>
      </c>
      <c r="E258" s="20">
        <v>0</v>
      </c>
      <c r="F258" s="20">
        <v>0</v>
      </c>
      <c r="G258" s="20">
        <v>770898.22</v>
      </c>
    </row>
    <row r="259" spans="1:8" hidden="1" x14ac:dyDescent="0.2">
      <c r="A259" s="150">
        <f t="shared" si="4"/>
        <v>10</v>
      </c>
      <c r="B259" t="s">
        <v>2530</v>
      </c>
      <c r="C259" t="s">
        <v>193</v>
      </c>
      <c r="D259" s="20">
        <v>770898.22</v>
      </c>
      <c r="E259" s="20">
        <v>0</v>
      </c>
      <c r="F259" s="20">
        <v>0</v>
      </c>
      <c r="G259" s="20">
        <v>770898.22</v>
      </c>
    </row>
    <row r="260" spans="1:8" hidden="1" x14ac:dyDescent="0.2">
      <c r="A260" s="150">
        <f t="shared" si="4"/>
        <v>0</v>
      </c>
      <c r="C260"/>
      <c r="D260" s="20"/>
      <c r="E260" s="20"/>
      <c r="F260" s="20"/>
      <c r="G260" s="20"/>
    </row>
    <row r="261" spans="1:8" hidden="1" x14ac:dyDescent="0.2">
      <c r="A261" s="215">
        <f t="shared" ref="A261:A264" si="5">+LEN(B261)</f>
        <v>1</v>
      </c>
      <c r="B261" s="37" t="s">
        <v>2531</v>
      </c>
      <c r="C261" s="37" t="s">
        <v>1804</v>
      </c>
      <c r="D261" s="20">
        <v>372026110.61000001</v>
      </c>
      <c r="E261" s="20">
        <v>0</v>
      </c>
      <c r="F261" s="20">
        <v>0</v>
      </c>
      <c r="G261" s="38">
        <v>372026110.61000001</v>
      </c>
    </row>
    <row r="262" spans="1:8" hidden="1" x14ac:dyDescent="0.2">
      <c r="A262" s="150">
        <f t="shared" si="5"/>
        <v>2</v>
      </c>
      <c r="B262" t="s">
        <v>2532</v>
      </c>
      <c r="C262" t="s">
        <v>1805</v>
      </c>
      <c r="D262" s="20">
        <v>372026110.61000001</v>
      </c>
      <c r="E262" s="20">
        <v>0</v>
      </c>
      <c r="F262" s="20">
        <v>0</v>
      </c>
      <c r="G262" s="20">
        <v>372026110.61000001</v>
      </c>
    </row>
    <row r="263" spans="1:8" hidden="1" x14ac:dyDescent="0.2">
      <c r="A263" s="150">
        <f t="shared" si="5"/>
        <v>4</v>
      </c>
      <c r="B263" t="s">
        <v>2533</v>
      </c>
      <c r="C263" t="s">
        <v>76</v>
      </c>
      <c r="D263" s="20">
        <v>372026110.61000001</v>
      </c>
      <c r="E263" s="20">
        <v>0</v>
      </c>
      <c r="F263" s="20">
        <v>0</v>
      </c>
      <c r="G263" s="20">
        <v>372026110.61000001</v>
      </c>
    </row>
    <row r="264" spans="1:8" ht="15.75" hidden="1" x14ac:dyDescent="0.25">
      <c r="A264" s="214">
        <f t="shared" si="5"/>
        <v>6</v>
      </c>
      <c r="B264" s="24" t="s">
        <v>2309</v>
      </c>
      <c r="C264" s="24" t="s">
        <v>76</v>
      </c>
      <c r="D264" s="20">
        <v>372026110.61000001</v>
      </c>
      <c r="E264" s="20">
        <v>0</v>
      </c>
      <c r="F264" s="20">
        <v>0</v>
      </c>
      <c r="G264" s="25">
        <v>372026110.61000001</v>
      </c>
      <c r="H264" s="27" t="s">
        <v>76</v>
      </c>
    </row>
    <row r="265" spans="1:8" hidden="1" x14ac:dyDescent="0.2">
      <c r="A265" s="150">
        <f t="shared" ref="A265:A266" si="6">+LEN(B265)</f>
        <v>8</v>
      </c>
      <c r="B265" t="s">
        <v>2534</v>
      </c>
      <c r="C265" t="s">
        <v>927</v>
      </c>
      <c r="D265" s="20">
        <v>372026110.61000001</v>
      </c>
      <c r="E265" s="20">
        <v>0</v>
      </c>
      <c r="F265" s="20">
        <v>0</v>
      </c>
      <c r="G265" s="20">
        <v>372026110.61000001</v>
      </c>
    </row>
    <row r="266" spans="1:8" hidden="1" x14ac:dyDescent="0.2">
      <c r="A266" s="150">
        <f t="shared" si="6"/>
        <v>10</v>
      </c>
      <c r="B266" t="s">
        <v>2535</v>
      </c>
      <c r="C266" t="s">
        <v>2536</v>
      </c>
      <c r="D266" s="20">
        <v>372026110.61000001</v>
      </c>
      <c r="E266" s="20">
        <v>0</v>
      </c>
      <c r="F266" s="20">
        <v>0</v>
      </c>
      <c r="G266" s="20">
        <v>372026110.61000001</v>
      </c>
    </row>
  </sheetData>
  <autoFilter ref="A1:I266" xr:uid="{70098096-D05E-445A-89DA-30D13329E7A1}">
    <filterColumn colId="0">
      <filters>
        <filter val="6"/>
      </filters>
    </filterColumn>
    <filterColumn colId="2">
      <filters>
        <filter val="IMPUESTO SOBRE LA RENTA Y COMPLEMENTARIOS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297C-73B2-4AA6-9ECC-4615FF53CE74}">
  <sheetPr>
    <tabColor rgb="FF00B0F0"/>
  </sheetPr>
  <dimension ref="A1:D103"/>
  <sheetViews>
    <sheetView workbookViewId="0">
      <selection activeCell="E121" sqref="E121"/>
    </sheetView>
  </sheetViews>
  <sheetFormatPr baseColWidth="10" defaultRowHeight="12.75" x14ac:dyDescent="0.2"/>
  <cols>
    <col min="1" max="1" width="7" bestFit="1" customWidth="1"/>
    <col min="2" max="2" width="74.140625" bestFit="1" customWidth="1"/>
    <col min="3" max="3" width="17.5703125" style="20" bestFit="1" customWidth="1"/>
    <col min="4" max="4" width="79.5703125" bestFit="1" customWidth="1"/>
    <col min="257" max="257" width="7" bestFit="1" customWidth="1"/>
    <col min="258" max="258" width="74.140625" bestFit="1" customWidth="1"/>
    <col min="259" max="259" width="17.5703125" bestFit="1" customWidth="1"/>
    <col min="260" max="260" width="79.5703125" bestFit="1" customWidth="1"/>
    <col min="513" max="513" width="7" bestFit="1" customWidth="1"/>
    <col min="514" max="514" width="74.140625" bestFit="1" customWidth="1"/>
    <col min="515" max="515" width="17.5703125" bestFit="1" customWidth="1"/>
    <col min="516" max="516" width="79.5703125" bestFit="1" customWidth="1"/>
    <col min="769" max="769" width="7" bestFit="1" customWidth="1"/>
    <col min="770" max="770" width="74.140625" bestFit="1" customWidth="1"/>
    <col min="771" max="771" width="17.5703125" bestFit="1" customWidth="1"/>
    <col min="772" max="772" width="79.5703125" bestFit="1" customWidth="1"/>
    <col min="1025" max="1025" width="7" bestFit="1" customWidth="1"/>
    <col min="1026" max="1026" width="74.140625" bestFit="1" customWidth="1"/>
    <col min="1027" max="1027" width="17.5703125" bestFit="1" customWidth="1"/>
    <col min="1028" max="1028" width="79.5703125" bestFit="1" customWidth="1"/>
    <col min="1281" max="1281" width="7" bestFit="1" customWidth="1"/>
    <col min="1282" max="1282" width="74.140625" bestFit="1" customWidth="1"/>
    <col min="1283" max="1283" width="17.5703125" bestFit="1" customWidth="1"/>
    <col min="1284" max="1284" width="79.5703125" bestFit="1" customWidth="1"/>
    <col min="1537" max="1537" width="7" bestFit="1" customWidth="1"/>
    <col min="1538" max="1538" width="74.140625" bestFit="1" customWidth="1"/>
    <col min="1539" max="1539" width="17.5703125" bestFit="1" customWidth="1"/>
    <col min="1540" max="1540" width="79.5703125" bestFit="1" customWidth="1"/>
    <col min="1793" max="1793" width="7" bestFit="1" customWidth="1"/>
    <col min="1794" max="1794" width="74.140625" bestFit="1" customWidth="1"/>
    <col min="1795" max="1795" width="17.5703125" bestFit="1" customWidth="1"/>
    <col min="1796" max="1796" width="79.5703125" bestFit="1" customWidth="1"/>
    <col min="2049" max="2049" width="7" bestFit="1" customWidth="1"/>
    <col min="2050" max="2050" width="74.140625" bestFit="1" customWidth="1"/>
    <col min="2051" max="2051" width="17.5703125" bestFit="1" customWidth="1"/>
    <col min="2052" max="2052" width="79.5703125" bestFit="1" customWidth="1"/>
    <col min="2305" max="2305" width="7" bestFit="1" customWidth="1"/>
    <col min="2306" max="2306" width="74.140625" bestFit="1" customWidth="1"/>
    <col min="2307" max="2307" width="17.5703125" bestFit="1" customWidth="1"/>
    <col min="2308" max="2308" width="79.5703125" bestFit="1" customWidth="1"/>
    <col min="2561" max="2561" width="7" bestFit="1" customWidth="1"/>
    <col min="2562" max="2562" width="74.140625" bestFit="1" customWidth="1"/>
    <col min="2563" max="2563" width="17.5703125" bestFit="1" customWidth="1"/>
    <col min="2564" max="2564" width="79.5703125" bestFit="1" customWidth="1"/>
    <col min="2817" max="2817" width="7" bestFit="1" customWidth="1"/>
    <col min="2818" max="2818" width="74.140625" bestFit="1" customWidth="1"/>
    <col min="2819" max="2819" width="17.5703125" bestFit="1" customWidth="1"/>
    <col min="2820" max="2820" width="79.5703125" bestFit="1" customWidth="1"/>
    <col min="3073" max="3073" width="7" bestFit="1" customWidth="1"/>
    <col min="3074" max="3074" width="74.140625" bestFit="1" customWidth="1"/>
    <col min="3075" max="3075" width="17.5703125" bestFit="1" customWidth="1"/>
    <col min="3076" max="3076" width="79.5703125" bestFit="1" customWidth="1"/>
    <col min="3329" max="3329" width="7" bestFit="1" customWidth="1"/>
    <col min="3330" max="3330" width="74.140625" bestFit="1" customWidth="1"/>
    <col min="3331" max="3331" width="17.5703125" bestFit="1" customWidth="1"/>
    <col min="3332" max="3332" width="79.5703125" bestFit="1" customWidth="1"/>
    <col min="3585" max="3585" width="7" bestFit="1" customWidth="1"/>
    <col min="3586" max="3586" width="74.140625" bestFit="1" customWidth="1"/>
    <col min="3587" max="3587" width="17.5703125" bestFit="1" customWidth="1"/>
    <col min="3588" max="3588" width="79.5703125" bestFit="1" customWidth="1"/>
    <col min="3841" max="3841" width="7" bestFit="1" customWidth="1"/>
    <col min="3842" max="3842" width="74.140625" bestFit="1" customWidth="1"/>
    <col min="3843" max="3843" width="17.5703125" bestFit="1" customWidth="1"/>
    <col min="3844" max="3844" width="79.5703125" bestFit="1" customWidth="1"/>
    <col min="4097" max="4097" width="7" bestFit="1" customWidth="1"/>
    <col min="4098" max="4098" width="74.140625" bestFit="1" customWidth="1"/>
    <col min="4099" max="4099" width="17.5703125" bestFit="1" customWidth="1"/>
    <col min="4100" max="4100" width="79.5703125" bestFit="1" customWidth="1"/>
    <col min="4353" max="4353" width="7" bestFit="1" customWidth="1"/>
    <col min="4354" max="4354" width="74.140625" bestFit="1" customWidth="1"/>
    <col min="4355" max="4355" width="17.5703125" bestFit="1" customWidth="1"/>
    <col min="4356" max="4356" width="79.5703125" bestFit="1" customWidth="1"/>
    <col min="4609" max="4609" width="7" bestFit="1" customWidth="1"/>
    <col min="4610" max="4610" width="74.140625" bestFit="1" customWidth="1"/>
    <col min="4611" max="4611" width="17.5703125" bestFit="1" customWidth="1"/>
    <col min="4612" max="4612" width="79.5703125" bestFit="1" customWidth="1"/>
    <col min="4865" max="4865" width="7" bestFit="1" customWidth="1"/>
    <col min="4866" max="4866" width="74.140625" bestFit="1" customWidth="1"/>
    <col min="4867" max="4867" width="17.5703125" bestFit="1" customWidth="1"/>
    <col min="4868" max="4868" width="79.5703125" bestFit="1" customWidth="1"/>
    <col min="5121" max="5121" width="7" bestFit="1" customWidth="1"/>
    <col min="5122" max="5122" width="74.140625" bestFit="1" customWidth="1"/>
    <col min="5123" max="5123" width="17.5703125" bestFit="1" customWidth="1"/>
    <col min="5124" max="5124" width="79.5703125" bestFit="1" customWidth="1"/>
    <col min="5377" max="5377" width="7" bestFit="1" customWidth="1"/>
    <col min="5378" max="5378" width="74.140625" bestFit="1" customWidth="1"/>
    <col min="5379" max="5379" width="17.5703125" bestFit="1" customWidth="1"/>
    <col min="5380" max="5380" width="79.5703125" bestFit="1" customWidth="1"/>
    <col min="5633" max="5633" width="7" bestFit="1" customWidth="1"/>
    <col min="5634" max="5634" width="74.140625" bestFit="1" customWidth="1"/>
    <col min="5635" max="5635" width="17.5703125" bestFit="1" customWidth="1"/>
    <col min="5636" max="5636" width="79.5703125" bestFit="1" customWidth="1"/>
    <col min="5889" max="5889" width="7" bestFit="1" customWidth="1"/>
    <col min="5890" max="5890" width="74.140625" bestFit="1" customWidth="1"/>
    <col min="5891" max="5891" width="17.5703125" bestFit="1" customWidth="1"/>
    <col min="5892" max="5892" width="79.5703125" bestFit="1" customWidth="1"/>
    <col min="6145" max="6145" width="7" bestFit="1" customWidth="1"/>
    <col min="6146" max="6146" width="74.140625" bestFit="1" customWidth="1"/>
    <col min="6147" max="6147" width="17.5703125" bestFit="1" customWidth="1"/>
    <col min="6148" max="6148" width="79.5703125" bestFit="1" customWidth="1"/>
    <col min="6401" max="6401" width="7" bestFit="1" customWidth="1"/>
    <col min="6402" max="6402" width="74.140625" bestFit="1" customWidth="1"/>
    <col min="6403" max="6403" width="17.5703125" bestFit="1" customWidth="1"/>
    <col min="6404" max="6404" width="79.5703125" bestFit="1" customWidth="1"/>
    <col min="6657" max="6657" width="7" bestFit="1" customWidth="1"/>
    <col min="6658" max="6658" width="74.140625" bestFit="1" customWidth="1"/>
    <col min="6659" max="6659" width="17.5703125" bestFit="1" customWidth="1"/>
    <col min="6660" max="6660" width="79.5703125" bestFit="1" customWidth="1"/>
    <col min="6913" max="6913" width="7" bestFit="1" customWidth="1"/>
    <col min="6914" max="6914" width="74.140625" bestFit="1" customWidth="1"/>
    <col min="6915" max="6915" width="17.5703125" bestFit="1" customWidth="1"/>
    <col min="6916" max="6916" width="79.5703125" bestFit="1" customWidth="1"/>
    <col min="7169" max="7169" width="7" bestFit="1" customWidth="1"/>
    <col min="7170" max="7170" width="74.140625" bestFit="1" customWidth="1"/>
    <col min="7171" max="7171" width="17.5703125" bestFit="1" customWidth="1"/>
    <col min="7172" max="7172" width="79.5703125" bestFit="1" customWidth="1"/>
    <col min="7425" max="7425" width="7" bestFit="1" customWidth="1"/>
    <col min="7426" max="7426" width="74.140625" bestFit="1" customWidth="1"/>
    <col min="7427" max="7427" width="17.5703125" bestFit="1" customWidth="1"/>
    <col min="7428" max="7428" width="79.5703125" bestFit="1" customWidth="1"/>
    <col min="7681" max="7681" width="7" bestFit="1" customWidth="1"/>
    <col min="7682" max="7682" width="74.140625" bestFit="1" customWidth="1"/>
    <col min="7683" max="7683" width="17.5703125" bestFit="1" customWidth="1"/>
    <col min="7684" max="7684" width="79.5703125" bestFit="1" customWidth="1"/>
    <col min="7937" max="7937" width="7" bestFit="1" customWidth="1"/>
    <col min="7938" max="7938" width="74.140625" bestFit="1" customWidth="1"/>
    <col min="7939" max="7939" width="17.5703125" bestFit="1" customWidth="1"/>
    <col min="7940" max="7940" width="79.5703125" bestFit="1" customWidth="1"/>
    <col min="8193" max="8193" width="7" bestFit="1" customWidth="1"/>
    <col min="8194" max="8194" width="74.140625" bestFit="1" customWidth="1"/>
    <col min="8195" max="8195" width="17.5703125" bestFit="1" customWidth="1"/>
    <col min="8196" max="8196" width="79.5703125" bestFit="1" customWidth="1"/>
    <col min="8449" max="8449" width="7" bestFit="1" customWidth="1"/>
    <col min="8450" max="8450" width="74.140625" bestFit="1" customWidth="1"/>
    <col min="8451" max="8451" width="17.5703125" bestFit="1" customWidth="1"/>
    <col min="8452" max="8452" width="79.5703125" bestFit="1" customWidth="1"/>
    <col min="8705" max="8705" width="7" bestFit="1" customWidth="1"/>
    <col min="8706" max="8706" width="74.140625" bestFit="1" customWidth="1"/>
    <col min="8707" max="8707" width="17.5703125" bestFit="1" customWidth="1"/>
    <col min="8708" max="8708" width="79.5703125" bestFit="1" customWidth="1"/>
    <col min="8961" max="8961" width="7" bestFit="1" customWidth="1"/>
    <col min="8962" max="8962" width="74.140625" bestFit="1" customWidth="1"/>
    <col min="8963" max="8963" width="17.5703125" bestFit="1" customWidth="1"/>
    <col min="8964" max="8964" width="79.5703125" bestFit="1" customWidth="1"/>
    <col min="9217" max="9217" width="7" bestFit="1" customWidth="1"/>
    <col min="9218" max="9218" width="74.140625" bestFit="1" customWidth="1"/>
    <col min="9219" max="9219" width="17.5703125" bestFit="1" customWidth="1"/>
    <col min="9220" max="9220" width="79.5703125" bestFit="1" customWidth="1"/>
    <col min="9473" max="9473" width="7" bestFit="1" customWidth="1"/>
    <col min="9474" max="9474" width="74.140625" bestFit="1" customWidth="1"/>
    <col min="9475" max="9475" width="17.5703125" bestFit="1" customWidth="1"/>
    <col min="9476" max="9476" width="79.5703125" bestFit="1" customWidth="1"/>
    <col min="9729" max="9729" width="7" bestFit="1" customWidth="1"/>
    <col min="9730" max="9730" width="74.140625" bestFit="1" customWidth="1"/>
    <col min="9731" max="9731" width="17.5703125" bestFit="1" customWidth="1"/>
    <col min="9732" max="9732" width="79.5703125" bestFit="1" customWidth="1"/>
    <col min="9985" max="9985" width="7" bestFit="1" customWidth="1"/>
    <col min="9986" max="9986" width="74.140625" bestFit="1" customWidth="1"/>
    <col min="9987" max="9987" width="17.5703125" bestFit="1" customWidth="1"/>
    <col min="9988" max="9988" width="79.5703125" bestFit="1" customWidth="1"/>
    <col min="10241" max="10241" width="7" bestFit="1" customWidth="1"/>
    <col min="10242" max="10242" width="74.140625" bestFit="1" customWidth="1"/>
    <col min="10243" max="10243" width="17.5703125" bestFit="1" customWidth="1"/>
    <col min="10244" max="10244" width="79.5703125" bestFit="1" customWidth="1"/>
    <col min="10497" max="10497" width="7" bestFit="1" customWidth="1"/>
    <col min="10498" max="10498" width="74.140625" bestFit="1" customWidth="1"/>
    <col min="10499" max="10499" width="17.5703125" bestFit="1" customWidth="1"/>
    <col min="10500" max="10500" width="79.5703125" bestFit="1" customWidth="1"/>
    <col min="10753" max="10753" width="7" bestFit="1" customWidth="1"/>
    <col min="10754" max="10754" width="74.140625" bestFit="1" customWidth="1"/>
    <col min="10755" max="10755" width="17.5703125" bestFit="1" customWidth="1"/>
    <col min="10756" max="10756" width="79.5703125" bestFit="1" customWidth="1"/>
    <col min="11009" max="11009" width="7" bestFit="1" customWidth="1"/>
    <col min="11010" max="11010" width="74.140625" bestFit="1" customWidth="1"/>
    <col min="11011" max="11011" width="17.5703125" bestFit="1" customWidth="1"/>
    <col min="11012" max="11012" width="79.5703125" bestFit="1" customWidth="1"/>
    <col min="11265" max="11265" width="7" bestFit="1" customWidth="1"/>
    <col min="11266" max="11266" width="74.140625" bestFit="1" customWidth="1"/>
    <col min="11267" max="11267" width="17.5703125" bestFit="1" customWidth="1"/>
    <col min="11268" max="11268" width="79.5703125" bestFit="1" customWidth="1"/>
    <col min="11521" max="11521" width="7" bestFit="1" customWidth="1"/>
    <col min="11522" max="11522" width="74.140625" bestFit="1" customWidth="1"/>
    <col min="11523" max="11523" width="17.5703125" bestFit="1" customWidth="1"/>
    <col min="11524" max="11524" width="79.5703125" bestFit="1" customWidth="1"/>
    <col min="11777" max="11777" width="7" bestFit="1" customWidth="1"/>
    <col min="11778" max="11778" width="74.140625" bestFit="1" customWidth="1"/>
    <col min="11779" max="11779" width="17.5703125" bestFit="1" customWidth="1"/>
    <col min="11780" max="11780" width="79.5703125" bestFit="1" customWidth="1"/>
    <col min="12033" max="12033" width="7" bestFit="1" customWidth="1"/>
    <col min="12034" max="12034" width="74.140625" bestFit="1" customWidth="1"/>
    <col min="12035" max="12035" width="17.5703125" bestFit="1" customWidth="1"/>
    <col min="12036" max="12036" width="79.5703125" bestFit="1" customWidth="1"/>
    <col min="12289" max="12289" width="7" bestFit="1" customWidth="1"/>
    <col min="12290" max="12290" width="74.140625" bestFit="1" customWidth="1"/>
    <col min="12291" max="12291" width="17.5703125" bestFit="1" customWidth="1"/>
    <col min="12292" max="12292" width="79.5703125" bestFit="1" customWidth="1"/>
    <col min="12545" max="12545" width="7" bestFit="1" customWidth="1"/>
    <col min="12546" max="12546" width="74.140625" bestFit="1" customWidth="1"/>
    <col min="12547" max="12547" width="17.5703125" bestFit="1" customWidth="1"/>
    <col min="12548" max="12548" width="79.5703125" bestFit="1" customWidth="1"/>
    <col min="12801" max="12801" width="7" bestFit="1" customWidth="1"/>
    <col min="12802" max="12802" width="74.140625" bestFit="1" customWidth="1"/>
    <col min="12803" max="12803" width="17.5703125" bestFit="1" customWidth="1"/>
    <col min="12804" max="12804" width="79.5703125" bestFit="1" customWidth="1"/>
    <col min="13057" max="13057" width="7" bestFit="1" customWidth="1"/>
    <col min="13058" max="13058" width="74.140625" bestFit="1" customWidth="1"/>
    <col min="13059" max="13059" width="17.5703125" bestFit="1" customWidth="1"/>
    <col min="13060" max="13060" width="79.5703125" bestFit="1" customWidth="1"/>
    <col min="13313" max="13313" width="7" bestFit="1" customWidth="1"/>
    <col min="13314" max="13314" width="74.140625" bestFit="1" customWidth="1"/>
    <col min="13315" max="13315" width="17.5703125" bestFit="1" customWidth="1"/>
    <col min="13316" max="13316" width="79.5703125" bestFit="1" customWidth="1"/>
    <col min="13569" max="13569" width="7" bestFit="1" customWidth="1"/>
    <col min="13570" max="13570" width="74.140625" bestFit="1" customWidth="1"/>
    <col min="13571" max="13571" width="17.5703125" bestFit="1" customWidth="1"/>
    <col min="13572" max="13572" width="79.5703125" bestFit="1" customWidth="1"/>
    <col min="13825" max="13825" width="7" bestFit="1" customWidth="1"/>
    <col min="13826" max="13826" width="74.140625" bestFit="1" customWidth="1"/>
    <col min="13827" max="13827" width="17.5703125" bestFit="1" customWidth="1"/>
    <col min="13828" max="13828" width="79.5703125" bestFit="1" customWidth="1"/>
    <col min="14081" max="14081" width="7" bestFit="1" customWidth="1"/>
    <col min="14082" max="14082" width="74.140625" bestFit="1" customWidth="1"/>
    <col min="14083" max="14083" width="17.5703125" bestFit="1" customWidth="1"/>
    <col min="14084" max="14084" width="79.5703125" bestFit="1" customWidth="1"/>
    <col min="14337" max="14337" width="7" bestFit="1" customWidth="1"/>
    <col min="14338" max="14338" width="74.140625" bestFit="1" customWidth="1"/>
    <col min="14339" max="14339" width="17.5703125" bestFit="1" customWidth="1"/>
    <col min="14340" max="14340" width="79.5703125" bestFit="1" customWidth="1"/>
    <col min="14593" max="14593" width="7" bestFit="1" customWidth="1"/>
    <col min="14594" max="14594" width="74.140625" bestFit="1" customWidth="1"/>
    <col min="14595" max="14595" width="17.5703125" bestFit="1" customWidth="1"/>
    <col min="14596" max="14596" width="79.5703125" bestFit="1" customWidth="1"/>
    <col min="14849" max="14849" width="7" bestFit="1" customWidth="1"/>
    <col min="14850" max="14850" width="74.140625" bestFit="1" customWidth="1"/>
    <col min="14851" max="14851" width="17.5703125" bestFit="1" customWidth="1"/>
    <col min="14852" max="14852" width="79.5703125" bestFit="1" customWidth="1"/>
    <col min="15105" max="15105" width="7" bestFit="1" customWidth="1"/>
    <col min="15106" max="15106" width="74.140625" bestFit="1" customWidth="1"/>
    <col min="15107" max="15107" width="17.5703125" bestFit="1" customWidth="1"/>
    <col min="15108" max="15108" width="79.5703125" bestFit="1" customWidth="1"/>
    <col min="15361" max="15361" width="7" bestFit="1" customWidth="1"/>
    <col min="15362" max="15362" width="74.140625" bestFit="1" customWidth="1"/>
    <col min="15363" max="15363" width="17.5703125" bestFit="1" customWidth="1"/>
    <col min="15364" max="15364" width="79.5703125" bestFit="1" customWidth="1"/>
    <col min="15617" max="15617" width="7" bestFit="1" customWidth="1"/>
    <col min="15618" max="15618" width="74.140625" bestFit="1" customWidth="1"/>
    <col min="15619" max="15619" width="17.5703125" bestFit="1" customWidth="1"/>
    <col min="15620" max="15620" width="79.5703125" bestFit="1" customWidth="1"/>
    <col min="15873" max="15873" width="7" bestFit="1" customWidth="1"/>
    <col min="15874" max="15874" width="74.140625" bestFit="1" customWidth="1"/>
    <col min="15875" max="15875" width="17.5703125" bestFit="1" customWidth="1"/>
    <col min="15876" max="15876" width="79.5703125" bestFit="1" customWidth="1"/>
    <col min="16129" max="16129" width="7" bestFit="1" customWidth="1"/>
    <col min="16130" max="16130" width="74.140625" bestFit="1" customWidth="1"/>
    <col min="16131" max="16131" width="17.5703125" bestFit="1" customWidth="1"/>
    <col min="16132" max="16132" width="79.5703125" bestFit="1" customWidth="1"/>
  </cols>
  <sheetData>
    <row r="1" spans="1:4" s="28" customFormat="1" x14ac:dyDescent="0.2">
      <c r="A1" s="28" t="s">
        <v>2246</v>
      </c>
      <c r="B1" s="28" t="s">
        <v>1918</v>
      </c>
      <c r="C1" s="216" t="s">
        <v>2247</v>
      </c>
      <c r="D1" s="28" t="s">
        <v>2248</v>
      </c>
    </row>
    <row r="2" spans="1:4" x14ac:dyDescent="0.2">
      <c r="A2" s="37" t="s">
        <v>102</v>
      </c>
      <c r="B2" s="37" t="s">
        <v>114</v>
      </c>
      <c r="C2" s="222">
        <v>-1045438717.67</v>
      </c>
    </row>
    <row r="3" spans="1:4" ht="15.75" x14ac:dyDescent="0.25">
      <c r="A3">
        <v>439004</v>
      </c>
      <c r="B3" t="s">
        <v>115</v>
      </c>
      <c r="C3" s="20">
        <v>-97845256</v>
      </c>
      <c r="D3" s="1" t="s">
        <v>74</v>
      </c>
    </row>
    <row r="4" spans="1:4" ht="15.75" x14ac:dyDescent="0.25">
      <c r="A4" t="s">
        <v>2249</v>
      </c>
      <c r="B4" t="s">
        <v>116</v>
      </c>
      <c r="C4" s="20">
        <v>-212416232</v>
      </c>
      <c r="D4" s="1" t="s">
        <v>74</v>
      </c>
    </row>
    <row r="5" spans="1:4" ht="15.75" x14ac:dyDescent="0.25">
      <c r="A5" t="s">
        <v>2250</v>
      </c>
      <c r="B5" t="s">
        <v>117</v>
      </c>
      <c r="C5" s="20">
        <v>-633612811</v>
      </c>
      <c r="D5" s="1" t="s">
        <v>75</v>
      </c>
    </row>
    <row r="6" spans="1:4" ht="15.75" x14ac:dyDescent="0.25">
      <c r="A6" t="s">
        <v>2251</v>
      </c>
      <c r="B6" t="s">
        <v>118</v>
      </c>
      <c r="C6" s="20">
        <v>12457272</v>
      </c>
      <c r="D6" s="1" t="s">
        <v>77</v>
      </c>
    </row>
    <row r="7" spans="1:4" ht="15.75" x14ac:dyDescent="0.25">
      <c r="A7" t="s">
        <v>2252</v>
      </c>
      <c r="B7" t="s">
        <v>119</v>
      </c>
      <c r="C7" s="20">
        <v>-2957868.2399999998</v>
      </c>
      <c r="D7" s="1" t="s">
        <v>78</v>
      </c>
    </row>
    <row r="8" spans="1:4" ht="15.75" x14ac:dyDescent="0.25">
      <c r="A8" t="s">
        <v>2253</v>
      </c>
      <c r="B8" t="s">
        <v>120</v>
      </c>
      <c r="C8" s="20">
        <v>-68025769</v>
      </c>
      <c r="D8" s="1" t="s">
        <v>65</v>
      </c>
    </row>
    <row r="9" spans="1:4" ht="15.75" x14ac:dyDescent="0.25">
      <c r="A9" t="s">
        <v>2253</v>
      </c>
      <c r="B9" t="s">
        <v>121</v>
      </c>
      <c r="C9" s="20">
        <v>-26450417</v>
      </c>
      <c r="D9" s="1" t="s">
        <v>65</v>
      </c>
    </row>
    <row r="10" spans="1:4" ht="15.75" x14ac:dyDescent="0.25">
      <c r="A10" t="s">
        <v>2253</v>
      </c>
      <c r="B10" t="s">
        <v>122</v>
      </c>
      <c r="C10" s="20">
        <v>-13497480</v>
      </c>
      <c r="D10" s="1" t="s">
        <v>65</v>
      </c>
    </row>
    <row r="11" spans="1:4" ht="15.75" x14ac:dyDescent="0.25">
      <c r="A11" t="s">
        <v>2254</v>
      </c>
      <c r="B11" t="s">
        <v>123</v>
      </c>
      <c r="C11" s="20">
        <v>-443</v>
      </c>
      <c r="D11" s="1" t="s">
        <v>79</v>
      </c>
    </row>
    <row r="12" spans="1:4" ht="15.75" x14ac:dyDescent="0.25">
      <c r="A12" t="s">
        <v>2255</v>
      </c>
      <c r="B12" t="s">
        <v>79</v>
      </c>
      <c r="C12" s="20">
        <v>-89713.43</v>
      </c>
      <c r="D12" s="1" t="s">
        <v>79</v>
      </c>
    </row>
    <row r="13" spans="1:4" ht="15.75" x14ac:dyDescent="0.25">
      <c r="A13" t="s">
        <v>2256</v>
      </c>
      <c r="B13" t="s">
        <v>124</v>
      </c>
      <c r="C13" s="20">
        <v>-3000000</v>
      </c>
      <c r="D13" s="1" t="s">
        <v>79</v>
      </c>
    </row>
    <row r="14" spans="1:4" x14ac:dyDescent="0.2">
      <c r="A14" s="37" t="s">
        <v>103</v>
      </c>
      <c r="B14" s="37" t="s">
        <v>125</v>
      </c>
      <c r="C14" s="222">
        <v>1764944935.8000004</v>
      </c>
    </row>
    <row r="15" spans="1:4" ht="15.75" x14ac:dyDescent="0.25">
      <c r="A15" t="s">
        <v>2257</v>
      </c>
      <c r="B15" t="s">
        <v>126</v>
      </c>
      <c r="C15" s="20">
        <v>428850149</v>
      </c>
      <c r="D15" s="27" t="s">
        <v>81</v>
      </c>
    </row>
    <row r="16" spans="1:4" ht="15.75" x14ac:dyDescent="0.25">
      <c r="A16" t="s">
        <v>2258</v>
      </c>
      <c r="B16" t="s">
        <v>127</v>
      </c>
      <c r="C16" s="20">
        <v>185900</v>
      </c>
      <c r="D16" s="27" t="s">
        <v>96</v>
      </c>
    </row>
    <row r="17" spans="1:4" ht="15.75" x14ac:dyDescent="0.25">
      <c r="A17" t="s">
        <v>2259</v>
      </c>
      <c r="B17" t="s">
        <v>128</v>
      </c>
      <c r="C17" s="20">
        <v>14848996</v>
      </c>
      <c r="D17" s="27" t="s">
        <v>85</v>
      </c>
    </row>
    <row r="18" spans="1:4" ht="15.75" x14ac:dyDescent="0.25">
      <c r="A18" t="s">
        <v>2259</v>
      </c>
      <c r="B18" t="s">
        <v>129</v>
      </c>
      <c r="C18" s="20">
        <v>23114820.780000001</v>
      </c>
      <c r="D18" s="27" t="s">
        <v>85</v>
      </c>
    </row>
    <row r="19" spans="1:4" ht="15.75" x14ac:dyDescent="0.25">
      <c r="A19" t="s">
        <v>2260</v>
      </c>
      <c r="B19" t="s">
        <v>109</v>
      </c>
      <c r="C19" s="20">
        <v>613890</v>
      </c>
      <c r="D19" s="27" t="s">
        <v>82</v>
      </c>
    </row>
    <row r="20" spans="1:4" ht="15.75" x14ac:dyDescent="0.25">
      <c r="A20" t="s">
        <v>2261</v>
      </c>
      <c r="B20" t="s">
        <v>130</v>
      </c>
      <c r="C20" s="20">
        <v>15869328</v>
      </c>
      <c r="D20" s="27" t="s">
        <v>83</v>
      </c>
    </row>
    <row r="21" spans="1:4" ht="15.75" x14ac:dyDescent="0.25">
      <c r="A21" t="s">
        <v>2262</v>
      </c>
      <c r="B21" t="s">
        <v>131</v>
      </c>
      <c r="C21" s="20">
        <v>13049334.43</v>
      </c>
      <c r="D21" s="27" t="s">
        <v>83</v>
      </c>
    </row>
    <row r="22" spans="1:4" ht="15.75" x14ac:dyDescent="0.25">
      <c r="A22" t="s">
        <v>2263</v>
      </c>
      <c r="B22" t="s">
        <v>132</v>
      </c>
      <c r="C22" s="20">
        <v>5884247.2000000002</v>
      </c>
      <c r="D22" s="27" t="s">
        <v>83</v>
      </c>
    </row>
    <row r="23" spans="1:4" ht="15.75" x14ac:dyDescent="0.25">
      <c r="A23" t="s">
        <v>2264</v>
      </c>
      <c r="B23" t="s">
        <v>133</v>
      </c>
      <c r="C23" s="20">
        <v>68978956</v>
      </c>
      <c r="D23" s="27" t="s">
        <v>83</v>
      </c>
    </row>
    <row r="24" spans="1:4" ht="15.75" x14ac:dyDescent="0.25">
      <c r="A24" t="s">
        <v>2265</v>
      </c>
      <c r="B24" t="s">
        <v>134</v>
      </c>
      <c r="C24" s="20">
        <v>4308420</v>
      </c>
      <c r="D24" s="27" t="s">
        <v>84</v>
      </c>
    </row>
    <row r="25" spans="1:4" ht="15.75" x14ac:dyDescent="0.25">
      <c r="A25" t="s">
        <v>2266</v>
      </c>
      <c r="B25" t="s">
        <v>135</v>
      </c>
      <c r="C25" s="20">
        <v>2825780</v>
      </c>
      <c r="D25" s="27" t="s">
        <v>84</v>
      </c>
    </row>
    <row r="26" spans="1:4" ht="15.75" x14ac:dyDescent="0.25">
      <c r="A26" t="s">
        <v>2267</v>
      </c>
      <c r="B26" t="s">
        <v>136</v>
      </c>
      <c r="C26" s="20">
        <v>67401419.069999993</v>
      </c>
      <c r="D26" s="27" t="s">
        <v>85</v>
      </c>
    </row>
    <row r="27" spans="1:4" ht="15.75" x14ac:dyDescent="0.25">
      <c r="A27" t="s">
        <v>2268</v>
      </c>
      <c r="B27" t="s">
        <v>137</v>
      </c>
      <c r="C27" s="20">
        <v>80500777.390000001</v>
      </c>
      <c r="D27" s="27" t="s">
        <v>85</v>
      </c>
    </row>
    <row r="28" spans="1:4" ht="15.75" x14ac:dyDescent="0.25">
      <c r="A28" t="s">
        <v>2269</v>
      </c>
      <c r="B28" t="s">
        <v>138</v>
      </c>
      <c r="C28" s="20">
        <v>3162023</v>
      </c>
      <c r="D28" s="27" t="s">
        <v>85</v>
      </c>
    </row>
    <row r="29" spans="1:4" ht="15.75" x14ac:dyDescent="0.25">
      <c r="A29" t="s">
        <v>2270</v>
      </c>
      <c r="B29" t="s">
        <v>139</v>
      </c>
      <c r="C29" s="20">
        <v>14102577</v>
      </c>
      <c r="D29" s="27" t="s">
        <v>85</v>
      </c>
    </row>
    <row r="30" spans="1:4" ht="15.75" x14ac:dyDescent="0.25">
      <c r="A30" t="s">
        <v>2271</v>
      </c>
      <c r="B30" t="s">
        <v>140</v>
      </c>
      <c r="C30" s="20">
        <v>29406739</v>
      </c>
      <c r="D30" s="27" t="s">
        <v>85</v>
      </c>
    </row>
    <row r="31" spans="1:4" ht="15.75" x14ac:dyDescent="0.25">
      <c r="A31" t="s">
        <v>2272</v>
      </c>
      <c r="B31" t="s">
        <v>141</v>
      </c>
      <c r="C31" s="20">
        <v>13261310</v>
      </c>
      <c r="D31" s="27" t="s">
        <v>85</v>
      </c>
    </row>
    <row r="32" spans="1:4" ht="15.75" x14ac:dyDescent="0.25">
      <c r="A32" t="s">
        <v>2273</v>
      </c>
      <c r="B32" t="s">
        <v>66</v>
      </c>
      <c r="C32" s="20">
        <v>15683650.75</v>
      </c>
      <c r="D32" s="27" t="s">
        <v>66</v>
      </c>
    </row>
    <row r="33" spans="1:4" ht="15.75" x14ac:dyDescent="0.25">
      <c r="A33" t="s">
        <v>2274</v>
      </c>
      <c r="B33" t="s">
        <v>142</v>
      </c>
      <c r="C33" s="20">
        <v>493200</v>
      </c>
      <c r="D33" s="27" t="s">
        <v>86</v>
      </c>
    </row>
    <row r="34" spans="1:4" ht="15.75" x14ac:dyDescent="0.25">
      <c r="A34" t="s">
        <v>2275</v>
      </c>
      <c r="B34" t="s">
        <v>87</v>
      </c>
      <c r="C34" s="20">
        <v>55617054</v>
      </c>
      <c r="D34" s="27" t="s">
        <v>87</v>
      </c>
    </row>
    <row r="35" spans="1:4" ht="15.75" x14ac:dyDescent="0.25">
      <c r="A35" t="s">
        <v>2276</v>
      </c>
      <c r="B35" t="s">
        <v>143</v>
      </c>
      <c r="C35" s="20">
        <v>58151347</v>
      </c>
      <c r="D35" s="27" t="s">
        <v>18</v>
      </c>
    </row>
    <row r="36" spans="1:4" ht="15.75" x14ac:dyDescent="0.25">
      <c r="A36" t="s">
        <v>2276</v>
      </c>
      <c r="B36" t="s">
        <v>144</v>
      </c>
      <c r="C36" s="20">
        <v>28660652</v>
      </c>
      <c r="D36" s="27" t="s">
        <v>18</v>
      </c>
    </row>
    <row r="37" spans="1:4" ht="15.75" x14ac:dyDescent="0.25">
      <c r="A37" t="s">
        <v>2277</v>
      </c>
      <c r="B37" t="s">
        <v>145</v>
      </c>
      <c r="C37" s="20">
        <v>5244239</v>
      </c>
      <c r="D37" s="27" t="s">
        <v>88</v>
      </c>
    </row>
    <row r="38" spans="1:4" ht="15.75" x14ac:dyDescent="0.25">
      <c r="A38" t="s">
        <v>2277</v>
      </c>
      <c r="B38" t="s">
        <v>146</v>
      </c>
      <c r="C38" s="20">
        <v>21015362</v>
      </c>
      <c r="D38" s="27" t="s">
        <v>88</v>
      </c>
    </row>
    <row r="39" spans="1:4" ht="15.75" x14ac:dyDescent="0.25">
      <c r="A39" t="s">
        <v>2277</v>
      </c>
      <c r="B39" t="s">
        <v>147</v>
      </c>
      <c r="C39" s="20">
        <v>912633</v>
      </c>
      <c r="D39" s="27" t="s">
        <v>88</v>
      </c>
    </row>
    <row r="40" spans="1:4" ht="15.75" x14ac:dyDescent="0.25">
      <c r="A40" t="s">
        <v>2277</v>
      </c>
      <c r="B40" t="s">
        <v>148</v>
      </c>
      <c r="C40" s="20">
        <v>8930000</v>
      </c>
      <c r="D40" s="27" t="s">
        <v>88</v>
      </c>
    </row>
    <row r="41" spans="1:4" ht="15.75" x14ac:dyDescent="0.25">
      <c r="A41" t="s">
        <v>2278</v>
      </c>
      <c r="B41" t="s">
        <v>149</v>
      </c>
      <c r="C41" s="20">
        <v>108178</v>
      </c>
      <c r="D41" s="27" t="s">
        <v>69</v>
      </c>
    </row>
    <row r="42" spans="1:4" ht="15.75" x14ac:dyDescent="0.25">
      <c r="A42" t="s">
        <v>2278</v>
      </c>
      <c r="B42" t="s">
        <v>150</v>
      </c>
      <c r="C42" s="20">
        <v>750200.61</v>
      </c>
      <c r="D42" s="27" t="s">
        <v>69</v>
      </c>
    </row>
    <row r="43" spans="1:4" ht="15.75" x14ac:dyDescent="0.25">
      <c r="A43" t="s">
        <v>2278</v>
      </c>
      <c r="B43" t="s">
        <v>151</v>
      </c>
      <c r="C43" s="20">
        <v>7388588.3900000006</v>
      </c>
      <c r="D43" s="27" t="s">
        <v>69</v>
      </c>
    </row>
    <row r="44" spans="1:4" ht="15.75" x14ac:dyDescent="0.25">
      <c r="A44" t="s">
        <v>2278</v>
      </c>
      <c r="B44" t="s">
        <v>152</v>
      </c>
      <c r="C44" s="20">
        <v>167947</v>
      </c>
      <c r="D44" s="27" t="s">
        <v>69</v>
      </c>
    </row>
    <row r="45" spans="1:4" ht="15.75" x14ac:dyDescent="0.25">
      <c r="A45" t="s">
        <v>2278</v>
      </c>
      <c r="B45" t="s">
        <v>153</v>
      </c>
      <c r="C45" s="20">
        <v>17732944</v>
      </c>
      <c r="D45" s="27" t="s">
        <v>69</v>
      </c>
    </row>
    <row r="46" spans="1:4" ht="15.75" x14ac:dyDescent="0.25">
      <c r="A46" t="s">
        <v>2279</v>
      </c>
      <c r="B46" t="s">
        <v>154</v>
      </c>
      <c r="C46" s="20">
        <v>2660082</v>
      </c>
      <c r="D46" s="27" t="s">
        <v>89</v>
      </c>
    </row>
    <row r="47" spans="1:4" ht="15.75" x14ac:dyDescent="0.25">
      <c r="A47" t="s">
        <v>2280</v>
      </c>
      <c r="B47" t="s">
        <v>155</v>
      </c>
      <c r="C47" s="20">
        <v>29179641.240000002</v>
      </c>
      <c r="D47" s="27" t="s">
        <v>90</v>
      </c>
    </row>
    <row r="48" spans="1:4" ht="15.75" x14ac:dyDescent="0.25">
      <c r="A48" t="s">
        <v>2280</v>
      </c>
      <c r="B48" t="s">
        <v>156</v>
      </c>
      <c r="C48" s="20">
        <v>62115984</v>
      </c>
      <c r="D48" s="27" t="s">
        <v>90</v>
      </c>
    </row>
    <row r="49" spans="1:4" ht="15.75" x14ac:dyDescent="0.25">
      <c r="A49" t="s">
        <v>2281</v>
      </c>
      <c r="B49" t="s">
        <v>157</v>
      </c>
      <c r="C49" s="20">
        <v>6016293</v>
      </c>
      <c r="D49" s="27" t="s">
        <v>91</v>
      </c>
    </row>
    <row r="50" spans="1:4" ht="15.75" x14ac:dyDescent="0.25">
      <c r="A50" t="s">
        <v>2281</v>
      </c>
      <c r="B50" t="s">
        <v>158</v>
      </c>
      <c r="C50" s="20">
        <v>6246129</v>
      </c>
      <c r="D50" s="27" t="s">
        <v>91</v>
      </c>
    </row>
    <row r="51" spans="1:4" ht="15.75" x14ac:dyDescent="0.25">
      <c r="A51" t="s">
        <v>2281</v>
      </c>
      <c r="B51" t="s">
        <v>159</v>
      </c>
      <c r="C51" s="20">
        <v>412198</v>
      </c>
      <c r="D51" s="27" t="s">
        <v>91</v>
      </c>
    </row>
    <row r="52" spans="1:4" ht="15.75" x14ac:dyDescent="0.25">
      <c r="A52" t="s">
        <v>2282</v>
      </c>
      <c r="B52" t="s">
        <v>92</v>
      </c>
      <c r="C52" s="20">
        <v>10141325</v>
      </c>
      <c r="D52" s="27" t="s">
        <v>92</v>
      </c>
    </row>
    <row r="53" spans="1:4" ht="15.75" x14ac:dyDescent="0.25">
      <c r="A53" t="s">
        <v>2283</v>
      </c>
      <c r="B53" t="s">
        <v>94</v>
      </c>
      <c r="C53" s="20">
        <v>154600</v>
      </c>
      <c r="D53" s="27" t="s">
        <v>94</v>
      </c>
    </row>
    <row r="54" spans="1:4" ht="15.75" x14ac:dyDescent="0.25">
      <c r="A54" t="s">
        <v>2284</v>
      </c>
      <c r="B54" t="s">
        <v>160</v>
      </c>
      <c r="C54" s="20">
        <v>53033138</v>
      </c>
      <c r="D54" s="27" t="s">
        <v>66</v>
      </c>
    </row>
    <row r="55" spans="1:4" ht="15.75" x14ac:dyDescent="0.25">
      <c r="A55" t="s">
        <v>2284</v>
      </c>
      <c r="B55" t="s">
        <v>161</v>
      </c>
      <c r="C55" s="20">
        <v>14468165</v>
      </c>
      <c r="D55" s="1" t="s">
        <v>66</v>
      </c>
    </row>
    <row r="56" spans="1:4" ht="15.75" x14ac:dyDescent="0.25">
      <c r="A56" t="s">
        <v>2285</v>
      </c>
      <c r="B56" t="s">
        <v>68</v>
      </c>
      <c r="C56" s="20">
        <v>9330460</v>
      </c>
      <c r="D56" s="27" t="s">
        <v>68</v>
      </c>
    </row>
    <row r="57" spans="1:4" ht="15.75" x14ac:dyDescent="0.25">
      <c r="A57" t="s">
        <v>2286</v>
      </c>
      <c r="B57" t="s">
        <v>162</v>
      </c>
      <c r="C57" s="20">
        <v>5462254</v>
      </c>
      <c r="D57" s="27" t="s">
        <v>95</v>
      </c>
    </row>
    <row r="58" spans="1:4" ht="15.75" x14ac:dyDescent="0.25">
      <c r="A58" t="s">
        <v>2287</v>
      </c>
      <c r="B58" t="s">
        <v>163</v>
      </c>
      <c r="C58" s="20">
        <v>228300</v>
      </c>
      <c r="D58" s="27" t="s">
        <v>95</v>
      </c>
    </row>
    <row r="59" spans="1:4" ht="15.75" x14ac:dyDescent="0.25">
      <c r="A59" t="s">
        <v>2288</v>
      </c>
      <c r="B59" t="s">
        <v>110</v>
      </c>
      <c r="C59" s="20">
        <v>13279268.93</v>
      </c>
      <c r="D59" s="27" t="s">
        <v>95</v>
      </c>
    </row>
    <row r="60" spans="1:4" ht="15.75" x14ac:dyDescent="0.25">
      <c r="A60" t="s">
        <v>2289</v>
      </c>
      <c r="B60" t="s">
        <v>164</v>
      </c>
      <c r="C60" s="20">
        <v>50185908</v>
      </c>
      <c r="D60" s="27" t="s">
        <v>95</v>
      </c>
    </row>
    <row r="61" spans="1:4" ht="15.75" x14ac:dyDescent="0.25">
      <c r="A61" t="s">
        <v>2290</v>
      </c>
      <c r="B61" t="s">
        <v>165</v>
      </c>
      <c r="C61" s="20">
        <v>2201857</v>
      </c>
      <c r="D61" s="27" t="s">
        <v>95</v>
      </c>
    </row>
    <row r="62" spans="1:4" ht="15.75" x14ac:dyDescent="0.25">
      <c r="A62" t="s">
        <v>2290</v>
      </c>
      <c r="B62" t="s">
        <v>166</v>
      </c>
      <c r="C62" s="20">
        <v>6571659</v>
      </c>
      <c r="D62" s="27" t="s">
        <v>95</v>
      </c>
    </row>
    <row r="63" spans="1:4" ht="15.75" x14ac:dyDescent="0.25">
      <c r="A63" t="s">
        <v>2290</v>
      </c>
      <c r="B63" t="s">
        <v>167</v>
      </c>
      <c r="C63" s="20">
        <v>5490447</v>
      </c>
      <c r="D63" s="27" t="s">
        <v>95</v>
      </c>
    </row>
    <row r="64" spans="1:4" ht="15.75" x14ac:dyDescent="0.25">
      <c r="A64" t="s">
        <v>2290</v>
      </c>
      <c r="B64" t="s">
        <v>168</v>
      </c>
      <c r="C64" s="20">
        <v>867179</v>
      </c>
      <c r="D64" s="27" t="s">
        <v>95</v>
      </c>
    </row>
    <row r="65" spans="1:4" ht="15.75" x14ac:dyDescent="0.25">
      <c r="A65" t="s">
        <v>2290</v>
      </c>
      <c r="B65" t="s">
        <v>169</v>
      </c>
      <c r="C65" s="20">
        <v>894163</v>
      </c>
      <c r="D65" s="27" t="s">
        <v>95</v>
      </c>
    </row>
    <row r="66" spans="1:4" ht="15.75" x14ac:dyDescent="0.25">
      <c r="A66" t="s">
        <v>2290</v>
      </c>
      <c r="B66" t="s">
        <v>170</v>
      </c>
      <c r="C66" s="20">
        <v>3391</v>
      </c>
      <c r="D66" s="27" t="s">
        <v>95</v>
      </c>
    </row>
    <row r="67" spans="1:4" ht="15.75" x14ac:dyDescent="0.25">
      <c r="A67" t="s">
        <v>2291</v>
      </c>
      <c r="B67" t="s">
        <v>171</v>
      </c>
      <c r="C67" s="20">
        <v>145366</v>
      </c>
      <c r="D67" s="27" t="s">
        <v>95</v>
      </c>
    </row>
    <row r="68" spans="1:4" ht="15.75" x14ac:dyDescent="0.25">
      <c r="A68" t="s">
        <v>2292</v>
      </c>
      <c r="B68" t="s">
        <v>172</v>
      </c>
      <c r="C68" s="20">
        <v>2519200</v>
      </c>
      <c r="D68" s="27" t="s">
        <v>94</v>
      </c>
    </row>
    <row r="69" spans="1:4" ht="15.75" x14ac:dyDescent="0.25">
      <c r="A69" t="s">
        <v>2292</v>
      </c>
      <c r="B69" t="s">
        <v>173</v>
      </c>
      <c r="C69" s="20">
        <v>1349</v>
      </c>
      <c r="D69" s="27" t="s">
        <v>95</v>
      </c>
    </row>
    <row r="70" spans="1:4" ht="15.75" x14ac:dyDescent="0.25">
      <c r="A70" t="s">
        <v>2292</v>
      </c>
      <c r="B70" t="s">
        <v>174</v>
      </c>
      <c r="C70" s="20">
        <v>3591300</v>
      </c>
      <c r="D70" s="27" t="s">
        <v>96</v>
      </c>
    </row>
    <row r="71" spans="1:4" ht="15.75" x14ac:dyDescent="0.25">
      <c r="A71" t="s">
        <v>2293</v>
      </c>
      <c r="B71" t="s">
        <v>175</v>
      </c>
      <c r="C71" s="20">
        <v>22900</v>
      </c>
      <c r="D71" s="27" t="s">
        <v>83</v>
      </c>
    </row>
    <row r="72" spans="1:4" ht="15.75" x14ac:dyDescent="0.25">
      <c r="A72" t="s">
        <v>2294</v>
      </c>
      <c r="B72" t="s">
        <v>176</v>
      </c>
      <c r="C72" s="20">
        <v>23700000</v>
      </c>
      <c r="D72" s="27" t="s">
        <v>65</v>
      </c>
    </row>
    <row r="73" spans="1:4" ht="15.75" x14ac:dyDescent="0.25">
      <c r="A73" t="s">
        <v>2295</v>
      </c>
      <c r="B73" t="s">
        <v>66</v>
      </c>
      <c r="C73" s="20">
        <v>167730898</v>
      </c>
      <c r="D73" s="27" t="s">
        <v>66</v>
      </c>
    </row>
    <row r="74" spans="1:4" ht="15.75" x14ac:dyDescent="0.25">
      <c r="A74" t="s">
        <v>2296</v>
      </c>
      <c r="B74" t="s">
        <v>177</v>
      </c>
      <c r="C74" s="20">
        <v>156117403.75</v>
      </c>
      <c r="D74" s="27" t="s">
        <v>68</v>
      </c>
    </row>
    <row r="75" spans="1:4" ht="15.75" x14ac:dyDescent="0.25">
      <c r="A75" t="s">
        <v>2297</v>
      </c>
      <c r="B75" t="s">
        <v>178</v>
      </c>
      <c r="C75" s="20">
        <v>235820.01</v>
      </c>
      <c r="D75" s="27" t="s">
        <v>97</v>
      </c>
    </row>
    <row r="76" spans="1:4" ht="15.75" x14ac:dyDescent="0.25">
      <c r="A76" t="s">
        <v>2297</v>
      </c>
      <c r="B76" t="s">
        <v>179</v>
      </c>
      <c r="C76" s="20">
        <v>2599689.9899999998</v>
      </c>
      <c r="D76" s="27" t="s">
        <v>97</v>
      </c>
    </row>
    <row r="77" spans="1:4" ht="15.75" x14ac:dyDescent="0.25">
      <c r="A77" t="s">
        <v>2297</v>
      </c>
      <c r="B77" t="s">
        <v>180</v>
      </c>
      <c r="C77" s="20">
        <v>240000</v>
      </c>
      <c r="D77" s="27" t="s">
        <v>97</v>
      </c>
    </row>
    <row r="78" spans="1:4" ht="15.75" x14ac:dyDescent="0.25">
      <c r="A78" t="s">
        <v>2298</v>
      </c>
      <c r="B78" t="s">
        <v>181</v>
      </c>
      <c r="C78" s="20">
        <v>3147911.19</v>
      </c>
      <c r="D78" s="27" t="s">
        <v>97</v>
      </c>
    </row>
    <row r="79" spans="1:4" ht="15.75" x14ac:dyDescent="0.25">
      <c r="A79" t="s">
        <v>2299</v>
      </c>
      <c r="B79" t="s">
        <v>182</v>
      </c>
      <c r="C79" s="20">
        <v>2192662</v>
      </c>
      <c r="D79" s="27" t="s">
        <v>97</v>
      </c>
    </row>
    <row r="80" spans="1:4" ht="15.75" x14ac:dyDescent="0.25">
      <c r="A80" t="s">
        <v>2299</v>
      </c>
      <c r="B80" t="s">
        <v>183</v>
      </c>
      <c r="C80" s="20">
        <v>371494.77</v>
      </c>
      <c r="D80" s="27" t="s">
        <v>97</v>
      </c>
    </row>
    <row r="81" spans="1:4" ht="15.75" x14ac:dyDescent="0.25">
      <c r="A81" t="s">
        <v>2299</v>
      </c>
      <c r="B81" t="s">
        <v>111</v>
      </c>
      <c r="C81" s="20">
        <v>5947642.4800000004</v>
      </c>
      <c r="D81" s="27" t="s">
        <v>97</v>
      </c>
    </row>
    <row r="82" spans="1:4" ht="15.75" x14ac:dyDescent="0.25">
      <c r="A82" t="s">
        <v>2300</v>
      </c>
      <c r="B82" t="s">
        <v>184</v>
      </c>
      <c r="C82" s="20">
        <v>1774412.4499999997</v>
      </c>
      <c r="D82" s="27" t="s">
        <v>97</v>
      </c>
    </row>
    <row r="83" spans="1:4" ht="15.75" x14ac:dyDescent="0.25">
      <c r="A83" t="s">
        <v>2300</v>
      </c>
      <c r="B83" t="s">
        <v>185</v>
      </c>
      <c r="C83" s="20">
        <v>1490228.22</v>
      </c>
      <c r="D83" s="27" t="s">
        <v>97</v>
      </c>
    </row>
    <row r="84" spans="1:4" ht="15.75" x14ac:dyDescent="0.25">
      <c r="A84" t="s">
        <v>2301</v>
      </c>
      <c r="B84" t="s">
        <v>186</v>
      </c>
      <c r="C84" s="20">
        <v>1597765.98</v>
      </c>
      <c r="D84" s="27" t="s">
        <v>97</v>
      </c>
    </row>
    <row r="85" spans="1:4" ht="15.75" x14ac:dyDescent="0.25">
      <c r="A85" t="s">
        <v>2301</v>
      </c>
      <c r="B85" t="s">
        <v>187</v>
      </c>
      <c r="C85" s="20">
        <v>7246874.21</v>
      </c>
      <c r="D85" s="27" t="s">
        <v>97</v>
      </c>
    </row>
    <row r="86" spans="1:4" ht="15.75" x14ac:dyDescent="0.25">
      <c r="A86" t="s">
        <v>2301</v>
      </c>
      <c r="B86" t="s">
        <v>188</v>
      </c>
      <c r="C86" s="20">
        <v>7857988.9699999997</v>
      </c>
      <c r="D86" s="27" t="s">
        <v>97</v>
      </c>
    </row>
    <row r="87" spans="1:4" ht="15.75" x14ac:dyDescent="0.25">
      <c r="A87" t="s">
        <v>2302</v>
      </c>
      <c r="B87" t="s">
        <v>189</v>
      </c>
      <c r="C87" s="20">
        <v>85412612.88000001</v>
      </c>
      <c r="D87" s="27" t="s">
        <v>97</v>
      </c>
    </row>
    <row r="88" spans="1:4" ht="15.75" x14ac:dyDescent="0.25">
      <c r="A88" t="s">
        <v>2303</v>
      </c>
      <c r="B88" t="s">
        <v>22</v>
      </c>
      <c r="C88" s="20">
        <v>4616666.67</v>
      </c>
      <c r="D88" s="27" t="s">
        <v>97</v>
      </c>
    </row>
    <row r="89" spans="1:4" ht="15.75" x14ac:dyDescent="0.25">
      <c r="A89" t="s">
        <v>2304</v>
      </c>
      <c r="B89" t="s">
        <v>190</v>
      </c>
      <c r="C89" s="20">
        <v>166077.03</v>
      </c>
      <c r="D89" s="27" t="s">
        <v>97</v>
      </c>
    </row>
    <row r="90" spans="1:4" ht="15.75" x14ac:dyDescent="0.25">
      <c r="A90" t="s">
        <v>2305</v>
      </c>
      <c r="B90" t="s">
        <v>191</v>
      </c>
      <c r="C90" s="20">
        <v>257833.28999999998</v>
      </c>
      <c r="D90" s="27" t="s">
        <v>97</v>
      </c>
    </row>
    <row r="91" spans="1:4" ht="15.75" x14ac:dyDescent="0.25">
      <c r="A91" t="s">
        <v>2306</v>
      </c>
      <c r="B91" t="s">
        <v>192</v>
      </c>
      <c r="C91" s="20">
        <v>158.11999999999989</v>
      </c>
      <c r="D91" s="27" t="s">
        <v>96</v>
      </c>
    </row>
    <row r="92" spans="1:4" ht="15.75" x14ac:dyDescent="0.25">
      <c r="A92" t="s">
        <v>2307</v>
      </c>
      <c r="B92" t="s">
        <v>193</v>
      </c>
      <c r="C92" s="20">
        <v>-202424</v>
      </c>
      <c r="D92" s="27" t="s">
        <v>96</v>
      </c>
    </row>
    <row r="93" spans="1:4" ht="15.75" x14ac:dyDescent="0.25">
      <c r="A93" s="37" t="s">
        <v>104</v>
      </c>
      <c r="B93" s="37" t="s">
        <v>194</v>
      </c>
      <c r="C93" s="222">
        <v>285985120</v>
      </c>
      <c r="D93" s="1"/>
    </row>
    <row r="94" spans="1:4" ht="15.75" x14ac:dyDescent="0.25">
      <c r="A94" t="s">
        <v>2308</v>
      </c>
      <c r="B94" t="s">
        <v>195</v>
      </c>
      <c r="C94" s="20">
        <v>87492024</v>
      </c>
      <c r="D94" s="1" t="s">
        <v>100</v>
      </c>
    </row>
    <row r="95" spans="1:4" ht="15.75" x14ac:dyDescent="0.25">
      <c r="A95" t="s">
        <v>2309</v>
      </c>
      <c r="B95" t="s">
        <v>196</v>
      </c>
      <c r="C95" s="20">
        <v>17464960</v>
      </c>
      <c r="D95" s="1" t="s">
        <v>76</v>
      </c>
    </row>
    <row r="96" spans="1:4" ht="15.75" x14ac:dyDescent="0.25">
      <c r="A96" t="s">
        <v>2309</v>
      </c>
      <c r="B96" t="s">
        <v>197</v>
      </c>
      <c r="C96" s="20">
        <v>22001059</v>
      </c>
      <c r="D96" s="1" t="s">
        <v>76</v>
      </c>
    </row>
    <row r="97" spans="1:4" ht="15.75" x14ac:dyDescent="0.25">
      <c r="A97" t="s">
        <v>2309</v>
      </c>
      <c r="B97" t="s">
        <v>112</v>
      </c>
      <c r="C97" s="20">
        <v>763200</v>
      </c>
      <c r="D97" s="1" t="s">
        <v>76</v>
      </c>
    </row>
    <row r="98" spans="1:4" ht="15.75" x14ac:dyDescent="0.25">
      <c r="A98" t="s">
        <v>2309</v>
      </c>
      <c r="B98" t="s">
        <v>198</v>
      </c>
      <c r="C98" s="20">
        <v>16600000</v>
      </c>
      <c r="D98" s="1" t="s">
        <v>76</v>
      </c>
    </row>
    <row r="99" spans="1:4" ht="15.75" x14ac:dyDescent="0.25">
      <c r="A99" t="s">
        <v>2309</v>
      </c>
      <c r="B99" t="s">
        <v>199</v>
      </c>
      <c r="C99" s="20">
        <v>366026</v>
      </c>
      <c r="D99" s="1" t="s">
        <v>76</v>
      </c>
    </row>
    <row r="100" spans="1:4" ht="15.75" x14ac:dyDescent="0.25">
      <c r="A100" t="s">
        <v>2309</v>
      </c>
      <c r="B100" t="s">
        <v>200</v>
      </c>
      <c r="C100" s="20">
        <v>32055000</v>
      </c>
      <c r="D100" s="1" t="s">
        <v>76</v>
      </c>
    </row>
    <row r="101" spans="1:4" ht="15.75" x14ac:dyDescent="0.25">
      <c r="A101" t="s">
        <v>2309</v>
      </c>
      <c r="B101" t="s">
        <v>201</v>
      </c>
      <c r="C101" s="20">
        <v>108231507</v>
      </c>
      <c r="D101" s="1" t="s">
        <v>76</v>
      </c>
    </row>
    <row r="102" spans="1:4" ht="15.75" x14ac:dyDescent="0.25">
      <c r="A102" t="s">
        <v>2309</v>
      </c>
      <c r="B102" t="s">
        <v>202</v>
      </c>
      <c r="C102" s="20">
        <v>1011344</v>
      </c>
      <c r="D102" s="1" t="s">
        <v>76</v>
      </c>
    </row>
    <row r="103" spans="1:4" x14ac:dyDescent="0.2">
      <c r="A103" s="37" t="s">
        <v>105</v>
      </c>
      <c r="B103" s="37" t="s">
        <v>101</v>
      </c>
      <c r="C103" s="222">
        <v>1005491338.1300005</v>
      </c>
    </row>
  </sheetData>
  <autoFilter ref="A1:D103" xr:uid="{1EB2297C-73B2-4AA6-9ECC-4615FF53CE74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8214-1C61-4AB4-AD84-564C8280A6A5}">
  <sheetPr>
    <tabColor rgb="FFFFC000"/>
  </sheetPr>
  <dimension ref="A1:G26"/>
  <sheetViews>
    <sheetView tabSelected="1" view="pageBreakPreview" zoomScaleNormal="100" zoomScaleSheetLayoutView="100" workbookViewId="0">
      <selection activeCell="L17" sqref="L17"/>
    </sheetView>
  </sheetViews>
  <sheetFormatPr baseColWidth="10" defaultRowHeight="12.75" x14ac:dyDescent="0.2"/>
  <cols>
    <col min="1" max="1" width="9.7109375" customWidth="1"/>
    <col min="2" max="2" width="40.5703125" bestFit="1" customWidth="1"/>
    <col min="3" max="3" width="32.28515625" bestFit="1" customWidth="1"/>
    <col min="4" max="4" width="16.28515625" bestFit="1" customWidth="1"/>
    <col min="5" max="5" width="14.85546875" bestFit="1" customWidth="1"/>
    <col min="6" max="6" width="32.28515625" bestFit="1" customWidth="1"/>
    <col min="7" max="7" width="15.85546875" bestFit="1" customWidth="1"/>
  </cols>
  <sheetData>
    <row r="1" spans="1:7" ht="15.75" x14ac:dyDescent="0.25">
      <c r="A1" s="342" t="s">
        <v>1622</v>
      </c>
      <c r="B1" s="343"/>
      <c r="C1" s="343"/>
      <c r="D1" s="343"/>
      <c r="E1" s="343"/>
      <c r="F1" s="344"/>
    </row>
    <row r="2" spans="1:7" ht="15.75" x14ac:dyDescent="0.25">
      <c r="A2" s="291"/>
      <c r="B2" s="292"/>
      <c r="C2" s="292"/>
      <c r="D2" s="292"/>
      <c r="E2" s="292"/>
      <c r="F2" s="293"/>
    </row>
    <row r="3" spans="1:7" ht="15.75" x14ac:dyDescent="0.25">
      <c r="A3" s="291" t="s">
        <v>1621</v>
      </c>
      <c r="B3" s="292"/>
      <c r="C3" s="292"/>
      <c r="D3" s="292"/>
      <c r="E3" s="292"/>
      <c r="F3" s="293"/>
    </row>
    <row r="4" spans="1:7" ht="15.75" x14ac:dyDescent="0.25">
      <c r="A4" s="291" t="s">
        <v>2</v>
      </c>
      <c r="B4" s="292"/>
      <c r="C4" s="292"/>
      <c r="D4" s="292"/>
      <c r="E4" s="292"/>
      <c r="F4" s="293"/>
    </row>
    <row r="5" spans="1:7" ht="15.75" x14ac:dyDescent="0.25">
      <c r="A5" s="291" t="s">
        <v>2537</v>
      </c>
      <c r="B5" s="292"/>
      <c r="C5" s="292"/>
      <c r="D5" s="292"/>
      <c r="E5" s="292"/>
      <c r="F5" s="293"/>
    </row>
    <row r="6" spans="1:7" ht="15.75" x14ac:dyDescent="0.25">
      <c r="A6" s="291" t="s">
        <v>1884</v>
      </c>
      <c r="B6" s="292"/>
      <c r="C6" s="292"/>
      <c r="D6" s="292"/>
      <c r="E6" s="292"/>
      <c r="F6" s="293"/>
    </row>
    <row r="7" spans="1:7" ht="16.5" thickBot="1" x14ac:dyDescent="0.3">
      <c r="A7" s="339" t="s">
        <v>3</v>
      </c>
      <c r="B7" s="340"/>
      <c r="C7" s="340"/>
      <c r="D7" s="340"/>
      <c r="E7" s="340"/>
      <c r="F7" s="341"/>
    </row>
    <row r="8" spans="1:7" ht="15.75" x14ac:dyDescent="0.25">
      <c r="A8" s="8" t="s">
        <v>4</v>
      </c>
      <c r="B8" s="151" t="s">
        <v>5</v>
      </c>
      <c r="C8" s="151" t="s">
        <v>2553</v>
      </c>
      <c r="D8" s="151" t="s">
        <v>1624</v>
      </c>
      <c r="E8" s="151" t="s">
        <v>1625</v>
      </c>
      <c r="F8" s="44" t="s">
        <v>2554</v>
      </c>
    </row>
    <row r="9" spans="1:7" ht="15.75" x14ac:dyDescent="0.25">
      <c r="A9" s="45"/>
      <c r="B9" s="152"/>
      <c r="C9" s="152"/>
      <c r="D9" s="152"/>
      <c r="E9" s="152"/>
      <c r="F9" s="46"/>
    </row>
    <row r="10" spans="1:7" ht="15.75" x14ac:dyDescent="0.25">
      <c r="A10" s="47"/>
      <c r="B10" s="1" t="s">
        <v>59</v>
      </c>
      <c r="C10" s="155">
        <f>+ESF!E61</f>
        <v>1500000000</v>
      </c>
      <c r="D10" s="155">
        <v>0</v>
      </c>
      <c r="E10" s="155">
        <v>0</v>
      </c>
      <c r="F10" s="53">
        <f>+C10+D10-E10</f>
        <v>1500000000</v>
      </c>
    </row>
    <row r="11" spans="1:7" ht="15.75" x14ac:dyDescent="0.25">
      <c r="A11" s="52" t="s">
        <v>1626</v>
      </c>
      <c r="B11" s="1" t="s">
        <v>60</v>
      </c>
      <c r="C11" s="155">
        <f>+ESF!E62</f>
        <v>130598027</v>
      </c>
      <c r="D11" s="155">
        <v>0</v>
      </c>
      <c r="E11" s="155">
        <f>+C11</f>
        <v>130598027</v>
      </c>
      <c r="F11" s="53">
        <f t="shared" ref="F11" si="0">+C11+D11-E11</f>
        <v>0</v>
      </c>
    </row>
    <row r="12" spans="1:7" ht="15.75" x14ac:dyDescent="0.25">
      <c r="A12" s="48"/>
      <c r="B12" s="1" t="s">
        <v>61</v>
      </c>
      <c r="C12" s="155">
        <f>+ESF!E63</f>
        <v>2072311816.8099999</v>
      </c>
      <c r="D12" s="155">
        <f>+ESF!G63</f>
        <v>570965228.25</v>
      </c>
      <c r="E12" s="155">
        <v>0</v>
      </c>
      <c r="F12" s="53">
        <f>+C12+D12-E12</f>
        <v>2643277045.0599999</v>
      </c>
      <c r="G12" s="26"/>
    </row>
    <row r="13" spans="1:7" ht="15.75" x14ac:dyDescent="0.25">
      <c r="A13" s="48"/>
      <c r="B13" s="1" t="s">
        <v>1623</v>
      </c>
      <c r="C13" s="155">
        <f>+ESF!E64</f>
        <v>-1005491338.1300002</v>
      </c>
      <c r="D13" s="155"/>
      <c r="E13" s="155">
        <f>-ESF!G64</f>
        <v>-617280844.74000025</v>
      </c>
      <c r="F13" s="53">
        <f>+C13+D13-E13</f>
        <v>-388210493.38999999</v>
      </c>
    </row>
    <row r="14" spans="1:7" ht="15.75" x14ac:dyDescent="0.25">
      <c r="A14" s="48"/>
      <c r="B14" s="32" t="s">
        <v>1619</v>
      </c>
      <c r="C14" s="156">
        <f>SUM(C10:C13)</f>
        <v>2697418505.6799998</v>
      </c>
      <c r="D14" s="156">
        <f>SUM(D10:D13)</f>
        <v>570965228.25</v>
      </c>
      <c r="E14" s="156">
        <f>SUM(E10:E13)</f>
        <v>-486682817.74000025</v>
      </c>
      <c r="F14" s="54">
        <f>SUM(F10:F13)</f>
        <v>3755066551.6700001</v>
      </c>
    </row>
    <row r="15" spans="1:7" ht="16.5" thickBot="1" x14ac:dyDescent="0.3">
      <c r="A15" s="49"/>
      <c r="B15" s="50"/>
      <c r="C15" s="50"/>
      <c r="D15" s="50"/>
      <c r="E15" s="50"/>
      <c r="F15" s="51"/>
    </row>
    <row r="16" spans="1:7" ht="17.25" customHeight="1" x14ac:dyDescent="0.25">
      <c r="A16" s="35"/>
      <c r="B16" s="36"/>
      <c r="C16" s="16"/>
      <c r="D16" s="16"/>
      <c r="E16" s="21"/>
      <c r="F16" s="42"/>
    </row>
    <row r="17" spans="1:6" ht="74.25" customHeight="1" x14ac:dyDescent="0.25">
      <c r="A17" s="17"/>
      <c r="B17" s="2"/>
      <c r="C17" s="7"/>
      <c r="D17" s="7"/>
      <c r="E17" s="7"/>
      <c r="F17" s="43"/>
    </row>
    <row r="18" spans="1:6" ht="15.75" x14ac:dyDescent="0.25">
      <c r="A18" s="17"/>
      <c r="B18" s="2"/>
      <c r="C18" s="2"/>
      <c r="D18" s="2"/>
      <c r="E18" s="1"/>
      <c r="F18" s="3"/>
    </row>
    <row r="19" spans="1:6" ht="15.75" x14ac:dyDescent="0.25">
      <c r="A19" s="17"/>
      <c r="B19" s="357" t="s">
        <v>2555</v>
      </c>
      <c r="C19" s="357"/>
      <c r="D19" s="2"/>
      <c r="E19" s="358" t="s">
        <v>2555</v>
      </c>
      <c r="F19" s="359"/>
    </row>
    <row r="20" spans="1:6" ht="15.75" x14ac:dyDescent="0.25">
      <c r="A20" s="335" t="s">
        <v>1842</v>
      </c>
      <c r="B20" s="336"/>
      <c r="C20" s="336"/>
      <c r="D20" s="336"/>
      <c r="E20" s="336"/>
      <c r="F20" s="337"/>
    </row>
    <row r="21" spans="1:6" ht="15.75" x14ac:dyDescent="0.25">
      <c r="A21" s="338" t="s">
        <v>1852</v>
      </c>
      <c r="B21" s="333"/>
      <c r="C21" s="333"/>
      <c r="D21" s="333"/>
      <c r="E21" s="333"/>
      <c r="F21" s="334"/>
    </row>
    <row r="22" spans="1:6" ht="15.75" x14ac:dyDescent="0.25">
      <c r="A22" s="9"/>
      <c r="B22" s="153" t="s">
        <v>1853</v>
      </c>
      <c r="D22" s="153"/>
      <c r="E22" s="157"/>
      <c r="F22" s="154"/>
    </row>
    <row r="23" spans="1:6" ht="15.75" x14ac:dyDescent="0.25">
      <c r="A23" s="17"/>
      <c r="B23" s="2"/>
      <c r="C23" s="2"/>
      <c r="D23" s="333" t="s">
        <v>1854</v>
      </c>
      <c r="E23" s="333"/>
      <c r="F23" s="334"/>
    </row>
    <row r="24" spans="1:6" ht="15.75" x14ac:dyDescent="0.25">
      <c r="A24" s="17"/>
      <c r="B24" s="2"/>
      <c r="C24" s="2"/>
      <c r="D24" s="153"/>
      <c r="E24" s="153"/>
      <c r="F24" s="251"/>
    </row>
    <row r="25" spans="1:6" ht="15.75" x14ac:dyDescent="0.25">
      <c r="A25" s="17"/>
      <c r="B25" s="2"/>
      <c r="C25" s="2"/>
      <c r="D25" s="153"/>
      <c r="E25" s="153"/>
      <c r="F25" s="251"/>
    </row>
    <row r="26" spans="1:6" ht="13.5" thickBot="1" x14ac:dyDescent="0.25">
      <c r="A26" s="330" t="s">
        <v>1841</v>
      </c>
      <c r="B26" s="331"/>
      <c r="C26" s="331"/>
      <c r="D26" s="331"/>
      <c r="E26" s="331"/>
      <c r="F26" s="332"/>
    </row>
  </sheetData>
  <mergeCells count="13">
    <mergeCell ref="A1:F1"/>
    <mergeCell ref="A4:F4"/>
    <mergeCell ref="A5:F5"/>
    <mergeCell ref="A3:F3"/>
    <mergeCell ref="A6:F6"/>
    <mergeCell ref="A2:F2"/>
    <mergeCell ref="A26:F26"/>
    <mergeCell ref="D23:F23"/>
    <mergeCell ref="A20:F20"/>
    <mergeCell ref="A21:F21"/>
    <mergeCell ref="A7:F7"/>
    <mergeCell ref="B19:C19"/>
    <mergeCell ref="E19:F19"/>
  </mergeCells>
  <pageMargins left="0.7" right="0.7" top="0.75" bottom="0.75" header="0.3" footer="0.3"/>
  <pageSetup scale="63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6C7A-0BFA-4374-8DF8-71A9F6661DDE}">
  <sheetPr>
    <tabColor rgb="FFFFC000"/>
  </sheetPr>
  <dimension ref="A1:C58"/>
  <sheetViews>
    <sheetView zoomScaleNormal="100" workbookViewId="0">
      <selection activeCell="G25" sqref="G25"/>
    </sheetView>
  </sheetViews>
  <sheetFormatPr baseColWidth="10" defaultRowHeight="15.75" x14ac:dyDescent="0.25"/>
  <cols>
    <col min="1" max="1" width="73" style="198" customWidth="1"/>
    <col min="2" max="2" width="14.5703125" style="198" customWidth="1"/>
    <col min="3" max="3" width="22.28515625" style="212" customWidth="1"/>
    <col min="4" max="16384" width="11.42578125" style="198"/>
  </cols>
  <sheetData>
    <row r="1" spans="1:3" ht="16.5" customHeight="1" x14ac:dyDescent="0.25">
      <c r="A1" s="351" t="s">
        <v>1617</v>
      </c>
      <c r="B1" s="352"/>
      <c r="C1" s="353"/>
    </row>
    <row r="2" spans="1:3" ht="16.5" customHeight="1" x14ac:dyDescent="0.25">
      <c r="A2" s="45"/>
      <c r="B2" s="152"/>
      <c r="C2" s="199"/>
    </row>
    <row r="3" spans="1:3" ht="16.5" customHeight="1" x14ac:dyDescent="0.25">
      <c r="A3" s="348" t="s">
        <v>1621</v>
      </c>
      <c r="B3" s="349"/>
      <c r="C3" s="350"/>
    </row>
    <row r="4" spans="1:3" ht="16.5" customHeight="1" x14ac:dyDescent="0.25">
      <c r="A4" s="348" t="s">
        <v>2</v>
      </c>
      <c r="B4" s="349"/>
      <c r="C4" s="350"/>
    </row>
    <row r="5" spans="1:3" x14ac:dyDescent="0.25">
      <c r="A5" s="348" t="s">
        <v>1620</v>
      </c>
      <c r="B5" s="349"/>
      <c r="C5" s="350"/>
    </row>
    <row r="6" spans="1:3" x14ac:dyDescent="0.25">
      <c r="A6" s="348" t="s">
        <v>1489</v>
      </c>
      <c r="B6" s="349"/>
      <c r="C6" s="350"/>
    </row>
    <row r="7" spans="1:3" x14ac:dyDescent="0.25">
      <c r="A7" s="348" t="s">
        <v>3</v>
      </c>
      <c r="B7" s="349"/>
      <c r="C7" s="350"/>
    </row>
    <row r="8" spans="1:3" x14ac:dyDescent="0.25">
      <c r="A8" s="45"/>
      <c r="B8" s="152"/>
      <c r="C8" s="199"/>
    </row>
    <row r="9" spans="1:3" x14ac:dyDescent="0.25">
      <c r="A9" s="45"/>
      <c r="B9" s="152"/>
      <c r="C9" s="199"/>
    </row>
    <row r="10" spans="1:3" x14ac:dyDescent="0.25">
      <c r="A10" s="45"/>
      <c r="B10" s="161">
        <v>2023</v>
      </c>
      <c r="C10" s="162">
        <v>2022</v>
      </c>
    </row>
    <row r="11" spans="1:3" x14ac:dyDescent="0.25">
      <c r="A11" s="52" t="s">
        <v>1855</v>
      </c>
      <c r="B11" s="200"/>
      <c r="C11" s="201"/>
    </row>
    <row r="12" spans="1:3" x14ac:dyDescent="0.25">
      <c r="A12" s="52" t="s">
        <v>1856</v>
      </c>
      <c r="B12" s="29">
        <f>-ESF!D64</f>
        <v>388210493.38999999</v>
      </c>
      <c r="C12" s="158">
        <f>-ESF!E64</f>
        <v>1005491338.1300002</v>
      </c>
    </row>
    <row r="13" spans="1:3" x14ac:dyDescent="0.25">
      <c r="A13" s="48" t="s">
        <v>1857</v>
      </c>
      <c r="B13" s="12">
        <f>-ESF!G63-ESF!E64</f>
        <v>434526109.88000023</v>
      </c>
      <c r="C13" s="159">
        <v>144475574</v>
      </c>
    </row>
    <row r="14" spans="1:3" x14ac:dyDescent="0.25">
      <c r="A14" s="48" t="s">
        <v>1858</v>
      </c>
      <c r="B14" s="12">
        <f>-ESF!G31</f>
        <v>219253403.46000004</v>
      </c>
      <c r="C14" s="159">
        <v>233630724</v>
      </c>
    </row>
    <row r="15" spans="1:3" x14ac:dyDescent="0.25">
      <c r="A15" s="48" t="s">
        <v>1865</v>
      </c>
      <c r="B15" s="12">
        <f>-ESF!G16</f>
        <v>-8041764314.6100006</v>
      </c>
      <c r="C15" s="159">
        <v>-1606562188</v>
      </c>
    </row>
    <row r="16" spans="1:3" x14ac:dyDescent="0.25">
      <c r="A16" s="48" t="s">
        <v>1877</v>
      </c>
      <c r="B16" s="12">
        <f>-ESF!G19</f>
        <v>133021408</v>
      </c>
      <c r="C16" s="159">
        <v>-134578212</v>
      </c>
    </row>
    <row r="17" spans="1:3" x14ac:dyDescent="0.25">
      <c r="A17" s="48" t="s">
        <v>1859</v>
      </c>
      <c r="B17" s="12">
        <f>-ESF!G32</f>
        <v>642703229.65999997</v>
      </c>
      <c r="C17" s="159">
        <v>-422696392</v>
      </c>
    </row>
    <row r="18" spans="1:3" x14ac:dyDescent="0.25">
      <c r="A18" s="48" t="s">
        <v>1860</v>
      </c>
      <c r="B18" s="12">
        <f>-ESF!G43+7651695380</f>
        <v>12275610627.92</v>
      </c>
      <c r="C18" s="159">
        <v>2932754281</v>
      </c>
    </row>
    <row r="19" spans="1:3" x14ac:dyDescent="0.25">
      <c r="A19" s="48" t="s">
        <v>1861</v>
      </c>
      <c r="B19" s="12">
        <f>-ESF!G51</f>
        <v>-117973547.00000006</v>
      </c>
      <c r="C19" s="159">
        <v>85784692</v>
      </c>
    </row>
    <row r="20" spans="1:3" x14ac:dyDescent="0.25">
      <c r="A20" s="48" t="s">
        <v>1862</v>
      </c>
      <c r="B20" s="12">
        <f>-ESF!G53</f>
        <v>526978309</v>
      </c>
      <c r="C20" s="159">
        <v>716420195</v>
      </c>
    </row>
    <row r="21" spans="1:3" x14ac:dyDescent="0.25">
      <c r="A21" s="48" t="s">
        <v>1863</v>
      </c>
      <c r="B21" s="12">
        <f>-ESF!G56</f>
        <v>-12334926703.999992</v>
      </c>
      <c r="C21" s="159">
        <v>-1954550539</v>
      </c>
    </row>
    <row r="22" spans="1:3" x14ac:dyDescent="0.25">
      <c r="A22" s="48"/>
      <c r="B22" s="12"/>
      <c r="C22" s="160"/>
    </row>
    <row r="23" spans="1:3" x14ac:dyDescent="0.25">
      <c r="A23" s="52" t="s">
        <v>1864</v>
      </c>
      <c r="B23" s="29">
        <f>SUM(B12:B22)</f>
        <v>-5874360984.2999926</v>
      </c>
      <c r="C23" s="158">
        <f>SUM(C12:C21)</f>
        <v>1000169473.1300001</v>
      </c>
    </row>
    <row r="24" spans="1:3" x14ac:dyDescent="0.25">
      <c r="A24" s="48"/>
      <c r="C24" s="159"/>
    </row>
    <row r="25" spans="1:3" x14ac:dyDescent="0.25">
      <c r="A25" s="52" t="s">
        <v>1866</v>
      </c>
      <c r="C25" s="160"/>
    </row>
    <row r="26" spans="1:3" x14ac:dyDescent="0.25">
      <c r="A26" s="48" t="s">
        <v>1867</v>
      </c>
      <c r="B26" s="12">
        <f>+ESF!G40</f>
        <v>-23072015201</v>
      </c>
      <c r="C26" s="159">
        <v>-2902373089</v>
      </c>
    </row>
    <row r="27" spans="1:3" x14ac:dyDescent="0.25">
      <c r="A27" s="48"/>
      <c r="C27" s="160"/>
    </row>
    <row r="28" spans="1:3" x14ac:dyDescent="0.25">
      <c r="A28" s="52" t="s">
        <v>1868</v>
      </c>
      <c r="B28" s="29">
        <f>+B26</f>
        <v>-23072015201</v>
      </c>
      <c r="C28" s="158">
        <f>+C26</f>
        <v>-2902373089</v>
      </c>
    </row>
    <row r="29" spans="1:3" x14ac:dyDescent="0.25">
      <c r="A29" s="48"/>
      <c r="C29" s="160"/>
    </row>
    <row r="30" spans="1:3" x14ac:dyDescent="0.25">
      <c r="A30" s="52" t="s">
        <v>1869</v>
      </c>
      <c r="C30" s="160"/>
    </row>
    <row r="31" spans="1:3" x14ac:dyDescent="0.25">
      <c r="A31" s="48" t="s">
        <v>1870</v>
      </c>
      <c r="B31" s="202">
        <f>--ESF!G21</f>
        <v>-27855149239.459999</v>
      </c>
      <c r="C31" s="159">
        <v>-284835873</v>
      </c>
    </row>
    <row r="32" spans="1:3" x14ac:dyDescent="0.25">
      <c r="A32" s="48"/>
      <c r="C32" s="160"/>
    </row>
    <row r="33" spans="1:3" x14ac:dyDescent="0.25">
      <c r="A33" s="52" t="s">
        <v>1871</v>
      </c>
      <c r="B33" s="203">
        <f>+B31</f>
        <v>-27855149239.459999</v>
      </c>
      <c r="C33" s="158">
        <f>+C31</f>
        <v>-284835873</v>
      </c>
    </row>
    <row r="34" spans="1:3" x14ac:dyDescent="0.25">
      <c r="A34" s="48"/>
      <c r="C34" s="160"/>
    </row>
    <row r="35" spans="1:3" x14ac:dyDescent="0.25">
      <c r="A35" s="52" t="s">
        <v>1875</v>
      </c>
      <c r="B35" s="10">
        <f>+B23+B28+B33</f>
        <v>-56801525424.759995</v>
      </c>
      <c r="C35" s="158">
        <f>+C23+C28+C33</f>
        <v>-2187039488.8699999</v>
      </c>
    </row>
    <row r="36" spans="1:3" x14ac:dyDescent="0.25">
      <c r="A36" s="48"/>
      <c r="C36" s="160"/>
    </row>
    <row r="37" spans="1:3" x14ac:dyDescent="0.25">
      <c r="A37" s="52" t="s">
        <v>1876</v>
      </c>
      <c r="B37" s="29">
        <f>+C39</f>
        <v>5675860567.1300001</v>
      </c>
      <c r="C37" s="158">
        <v>7862900056</v>
      </c>
    </row>
    <row r="38" spans="1:3" x14ac:dyDescent="0.25">
      <c r="A38" s="204"/>
      <c r="B38" s="205"/>
      <c r="C38" s="201"/>
    </row>
    <row r="39" spans="1:3" x14ac:dyDescent="0.25">
      <c r="A39" s="8" t="s">
        <v>1872</v>
      </c>
      <c r="B39" s="206">
        <f>+B35+B37</f>
        <v>-51125664857.629997</v>
      </c>
      <c r="C39" s="158">
        <f>+C37+C35</f>
        <v>5675860567.1300001</v>
      </c>
    </row>
    <row r="40" spans="1:3" x14ac:dyDescent="0.25">
      <c r="A40" s="204"/>
      <c r="B40" s="205"/>
      <c r="C40" s="201"/>
    </row>
    <row r="41" spans="1:3" ht="16.5" thickBot="1" x14ac:dyDescent="0.3">
      <c r="A41" s="204"/>
      <c r="B41" s="205"/>
      <c r="C41" s="160"/>
    </row>
    <row r="42" spans="1:3" x14ac:dyDescent="0.25">
      <c r="A42" s="187"/>
      <c r="B42" s="146"/>
      <c r="C42" s="207"/>
    </row>
    <row r="43" spans="1:3" x14ac:dyDescent="0.25">
      <c r="A43" s="47"/>
      <c r="B43" s="1"/>
      <c r="C43" s="208"/>
    </row>
    <row r="44" spans="1:3" x14ac:dyDescent="0.25">
      <c r="A44" s="47"/>
      <c r="B44" s="1"/>
      <c r="C44" s="209"/>
    </row>
    <row r="45" spans="1:3" x14ac:dyDescent="0.25">
      <c r="A45" s="47"/>
      <c r="B45" s="1"/>
      <c r="C45" s="209"/>
    </row>
    <row r="46" spans="1:3" x14ac:dyDescent="0.25">
      <c r="A46" s="291" t="s">
        <v>1878</v>
      </c>
      <c r="B46" s="292"/>
      <c r="C46" s="293"/>
    </row>
    <row r="47" spans="1:3" x14ac:dyDescent="0.25">
      <c r="A47" s="327" t="s">
        <v>1883</v>
      </c>
      <c r="B47" s="328"/>
      <c r="C47" s="329"/>
    </row>
    <row r="48" spans="1:3" x14ac:dyDescent="0.25">
      <c r="A48" s="8" t="s">
        <v>1879</v>
      </c>
      <c r="B48" s="151" t="s">
        <v>1880</v>
      </c>
      <c r="C48" s="191" t="s">
        <v>1873</v>
      </c>
    </row>
    <row r="49" spans="1:3" x14ac:dyDescent="0.25">
      <c r="A49" s="47"/>
      <c r="B49" s="151" t="s">
        <v>1881</v>
      </c>
      <c r="C49" s="209"/>
    </row>
    <row r="50" spans="1:3" x14ac:dyDescent="0.25">
      <c r="A50" s="47"/>
      <c r="B50" s="1"/>
      <c r="C50" s="209"/>
    </row>
    <row r="51" spans="1:3" x14ac:dyDescent="0.25">
      <c r="A51" s="345"/>
      <c r="B51" s="346"/>
      <c r="C51" s="347"/>
    </row>
    <row r="52" spans="1:3" x14ac:dyDescent="0.25">
      <c r="A52" s="192"/>
      <c r="B52" s="193"/>
      <c r="C52" s="194"/>
    </row>
    <row r="53" spans="1:3" x14ac:dyDescent="0.25">
      <c r="A53" s="291" t="s">
        <v>1839</v>
      </c>
      <c r="B53" s="292"/>
      <c r="C53" s="293"/>
    </row>
    <row r="54" spans="1:3" x14ac:dyDescent="0.25">
      <c r="A54" s="291" t="s">
        <v>1840</v>
      </c>
      <c r="B54" s="292"/>
      <c r="C54" s="293"/>
    </row>
    <row r="55" spans="1:3" x14ac:dyDescent="0.25">
      <c r="A55" s="291" t="s">
        <v>1846</v>
      </c>
      <c r="B55" s="292"/>
      <c r="C55" s="293"/>
    </row>
    <row r="56" spans="1:3" x14ac:dyDescent="0.25">
      <c r="A56" s="192" t="s">
        <v>1848</v>
      </c>
      <c r="B56" s="1"/>
      <c r="C56" s="209"/>
    </row>
    <row r="57" spans="1:3" x14ac:dyDescent="0.25">
      <c r="A57" s="192" t="s">
        <v>1882</v>
      </c>
      <c r="B57" s="1"/>
      <c r="C57" s="209" t="s">
        <v>1874</v>
      </c>
    </row>
    <row r="58" spans="1:3" ht="16.5" thickBot="1" x14ac:dyDescent="0.3">
      <c r="A58" s="210" t="s">
        <v>1841</v>
      </c>
      <c r="B58" s="184"/>
      <c r="C58" s="211"/>
    </row>
  </sheetData>
  <mergeCells count="12">
    <mergeCell ref="A5:C5"/>
    <mergeCell ref="A6:C6"/>
    <mergeCell ref="A7:C7"/>
    <mergeCell ref="A1:C1"/>
    <mergeCell ref="A3:C3"/>
    <mergeCell ref="A4:C4"/>
    <mergeCell ref="A55:C55"/>
    <mergeCell ref="A51:C51"/>
    <mergeCell ref="A53:C53"/>
    <mergeCell ref="A54:C54"/>
    <mergeCell ref="A46:C46"/>
    <mergeCell ref="A47:C47"/>
  </mergeCells>
  <pageMargins left="0.7" right="0.7" top="0.75" bottom="0.75" header="0.3" footer="0.3"/>
  <pageSetup scale="7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ESF</vt:lpstr>
      <vt:lpstr>BG JUN 2024</vt:lpstr>
      <vt:lpstr>BG JUNIO 2023</vt:lpstr>
      <vt:lpstr>NOTAS</vt:lpstr>
      <vt:lpstr>ER DICIEMBRE</vt:lpstr>
      <vt:lpstr>ER JUN 2024</vt:lpstr>
      <vt:lpstr>ER JUN 2023</vt:lpstr>
      <vt:lpstr>E.C PATRIMONIO</vt:lpstr>
      <vt:lpstr>F.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dramirez</dc:creator>
  <cp:lastModifiedBy>Anlly Agudelo</cp:lastModifiedBy>
  <cp:lastPrinted>2024-07-22T15:30:10Z</cp:lastPrinted>
  <dcterms:created xsi:type="dcterms:W3CDTF">2023-02-25T17:43:49Z</dcterms:created>
  <dcterms:modified xsi:type="dcterms:W3CDTF">2024-12-13T15:37:05Z</dcterms:modified>
</cp:coreProperties>
</file>